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leksandra\Documents\"/>
    </mc:Choice>
  </mc:AlternateContent>
  <xr:revisionPtr revIDLastSave="0" documentId="13_ncr:1_{A61160E9-4320-41F6-9B28-6A380622C8B5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Info" sheetId="179" r:id="rId1"/>
    <sheet name="Tabele" sheetId="1" r:id="rId2"/>
    <sheet name="Tab 0" sheetId="178" r:id="rId3"/>
    <sheet name="Tab 1" sheetId="5" r:id="rId4"/>
    <sheet name="Tab 2" sheetId="6" r:id="rId5"/>
    <sheet name="Tab 3" sheetId="259" r:id="rId6"/>
    <sheet name="Tab 4L" sheetId="260" state="hidden" r:id="rId7"/>
    <sheet name="Tab 4E" sheetId="261" state="hidden" r:id="rId8"/>
    <sheet name="Tab 4" sheetId="11" r:id="rId9"/>
    <sheet name="Tab 5" sheetId="12" r:id="rId10"/>
    <sheet name="Tab 6" sheetId="13" r:id="rId11"/>
    <sheet name="Tab 7" sheetId="14" r:id="rId12"/>
    <sheet name="Tab 8" sheetId="15" r:id="rId13"/>
    <sheet name="Tab 9" sheetId="17" r:id="rId14"/>
    <sheet name="Tab 10" sheetId="18" r:id="rId15"/>
    <sheet name="Tab 11" sheetId="19" r:id="rId16"/>
    <sheet name="Tab 12" sheetId="22" r:id="rId17"/>
    <sheet name="Tab 13" sheetId="24" r:id="rId18"/>
    <sheet name="Tab 14" sheetId="25" r:id="rId19"/>
    <sheet name="Tab 15" sheetId="26" r:id="rId20"/>
    <sheet name="Tab 16" sheetId="29" r:id="rId21"/>
    <sheet name="Tab 17" sheetId="118" r:id="rId22"/>
    <sheet name="Tab 18" sheetId="288" r:id="rId23"/>
    <sheet name="Tab 19" sheetId="35" r:id="rId24"/>
    <sheet name="Tab 20" sheetId="138" r:id="rId25"/>
    <sheet name="Tab 21" sheetId="139" r:id="rId26"/>
    <sheet name="Tab 22" sheetId="140" r:id="rId27"/>
    <sheet name="Tab 23" sheetId="43" r:id="rId28"/>
    <sheet name="Tab 24" sheetId="44" r:id="rId29"/>
    <sheet name="Tab 25" sheetId="45" r:id="rId30"/>
    <sheet name="Tab 26" sheetId="30" r:id="rId31"/>
    <sheet name="Tab 27" sheetId="31" r:id="rId32"/>
    <sheet name="Tab 28" sheetId="32" r:id="rId33"/>
    <sheet name="Tab 29" sheetId="33" r:id="rId34"/>
    <sheet name="Tab 30" sheetId="50" r:id="rId35"/>
    <sheet name="Tab 43L" sheetId="280" state="hidden" r:id="rId36"/>
    <sheet name="Tab 43E" sheetId="281" state="hidden" r:id="rId37"/>
    <sheet name="Tab 44L" sheetId="282" state="hidden" r:id="rId38"/>
    <sheet name="Tab 44E" sheetId="283" state="hidden" r:id="rId39"/>
    <sheet name="Tab 31" sheetId="189" r:id="rId40"/>
    <sheet name="Tab 32" sheetId="185" r:id="rId41"/>
    <sheet name="Tab 33" sheetId="51" r:id="rId42"/>
    <sheet name="Pr 1" sheetId="55" r:id="rId43"/>
    <sheet name="Pr 2" sheetId="7" r:id="rId44"/>
    <sheet name="Pr 3" sheetId="134" r:id="rId45"/>
  </sheets>
  <definedNames>
    <definedName name="_ftn2" localSheetId="40">'Tab 32'!$A$11</definedName>
    <definedName name="_ftn3" localSheetId="40">'Tab 32'!$A$12</definedName>
    <definedName name="polja">#REF!</definedName>
    <definedName name="polja1">#REF!</definedName>
    <definedName name="_xlnm.Print_Area" localSheetId="42">'Pr 1'!$A$1:$J$13</definedName>
    <definedName name="_xlnm.Print_Area" localSheetId="43">'Pr 2'!$A$1:$H$48</definedName>
    <definedName name="_xlnm.Print_Area" localSheetId="44">'Pr 3'!$A$1:$K$31</definedName>
    <definedName name="_xlnm.Print_Area" localSheetId="2">'Tab 0'!$B$1:$F$11</definedName>
    <definedName name="_xlnm.Print_Area" localSheetId="3">'Tab 1'!$A$1:$I$6</definedName>
    <definedName name="_xlnm.Print_Area" localSheetId="14">'Tab 10'!$A$1:$H$26</definedName>
    <definedName name="_xlnm.Print_Area" localSheetId="15">'Tab 11'!$A$1:$H$14</definedName>
    <definedName name="_xlnm.Print_Area" localSheetId="16">'Tab 12'!$A$1:$J$14</definedName>
    <definedName name="_xlnm.Print_Area" localSheetId="17">'Tab 13'!$A$1:$N$20</definedName>
    <definedName name="_xlnm.Print_Area" localSheetId="18">'Tab 14'!$A$1:$N$16</definedName>
    <definedName name="_xlnm.Print_Area" localSheetId="19">'Tab 15'!$A$1:$N$15</definedName>
    <definedName name="_xlnm.Print_Area" localSheetId="20">'Tab 16'!$A$1:$G$10</definedName>
    <definedName name="_xlnm.Print_Area" localSheetId="21">'Tab 17'!$A$2:$F$10</definedName>
    <definedName name="_xlnm.Print_Area" localSheetId="22">'Tab 18'!$A$1:$E$21</definedName>
    <definedName name="_xlnm.Print_Area" localSheetId="23">'Tab 19'!$A$1:$F$18</definedName>
    <definedName name="_xlnm.Print_Area" localSheetId="24">'Tab 20'!$A$1:$J$22</definedName>
    <definedName name="_xlnm.Print_Area" localSheetId="25">'Tab 21'!$A$1:$J$19</definedName>
    <definedName name="_xlnm.Print_Area" localSheetId="26">'Tab 22'!$A$1:$J$18</definedName>
    <definedName name="_xlnm.Print_Area" localSheetId="27">'Tab 23'!$A$1:$I$21</definedName>
    <definedName name="_xlnm.Print_Area" localSheetId="28">'Tab 24'!$A$1:$I$10</definedName>
    <definedName name="_xlnm.Print_Area" localSheetId="29">'Tab 25'!$A$1:$I$13</definedName>
    <definedName name="_xlnm.Print_Area" localSheetId="30">'Tab 26'!$A$1:$F$25</definedName>
    <definedName name="_xlnm.Print_Area" localSheetId="31">'Tab 27'!$A$1:$E$8</definedName>
    <definedName name="_xlnm.Print_Area" localSheetId="32">'Tab 28'!$A$1:$F$13</definedName>
    <definedName name="_xlnm.Print_Area" localSheetId="33">'Tab 29'!$A$1:$E$14</definedName>
    <definedName name="_xlnm.Print_Area" localSheetId="5">'Tab 3'!$A$1:$H$26</definedName>
    <definedName name="_xlnm.Print_Area" localSheetId="34">'Tab 30'!$A$1:$H$6</definedName>
    <definedName name="_xlnm.Print_Area" localSheetId="39">'Tab 31'!$A$1:$I$16</definedName>
    <definedName name="_xlnm.Print_Area" localSheetId="40">'Tab 32'!$A$1:$D$9</definedName>
    <definedName name="_xlnm.Print_Area" localSheetId="41">'Tab 33'!$A$1:$I$18</definedName>
    <definedName name="_xlnm.Print_Area" localSheetId="8">'Tab 4'!$A$1:$H$14</definedName>
    <definedName name="_xlnm.Print_Area" localSheetId="36">'Tab 43E'!$A$1:$F$14</definedName>
    <definedName name="_xlnm.Print_Area" localSheetId="35">'Tab 43L'!$A$1:$F$14</definedName>
    <definedName name="_xlnm.Print_Area" localSheetId="7">'Tab 4E'!$A$1:$H$27</definedName>
    <definedName name="_xlnm.Print_Area" localSheetId="6">'Tab 4L'!$A$1:$H$27</definedName>
    <definedName name="_xlnm.Print_Area" localSheetId="9">'Tab 5'!$A$1:$H$8</definedName>
    <definedName name="_xlnm.Print_Area" localSheetId="10">'Tab 6'!$A$1:$H$13</definedName>
    <definedName name="_xlnm.Print_Area" localSheetId="11">'Tab 7'!$A$1:$E$12</definedName>
    <definedName name="_xlnm.Print_Area" localSheetId="12">'Tab 8'!$A$1:$N$20</definedName>
    <definedName name="_xlnm.Print_Area" localSheetId="13">'Tab 9'!$A$1:$H$15</definedName>
    <definedName name="_xlnm.Print_Area" localSheetId="1">Tabele!$A$1:$B$38</definedName>
  </definedNames>
  <calcPr calcId="191029"/>
  <customWorkbookViews>
    <customWorkbookView name="Olivera Talijan - Personal View" guid="{5507C501-9942-4310-9E0E-987180BD1180}" mergeInterval="0" personalView="1" maximized="1" windowWidth="1916" windowHeight="834" tabRatio="911" activeSheetId="1"/>
    <customWorkbookView name="ABRS - Personal View" guid="{54A0E5BB-5A66-4415-88CA-030F3BDE4337}" mergeInterval="0" personalView="1" maximized="1" xWindow="1" yWindow="1" windowWidth="1465" windowHeight="582" tabRatio="934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50" l="1"/>
  <c r="D13" i="288" l="1"/>
  <c r="E10" i="288" s="1"/>
  <c r="D8" i="288"/>
  <c r="E7" i="288" s="1"/>
  <c r="B8" i="288"/>
  <c r="C6" i="288" s="1"/>
  <c r="F21" i="288"/>
  <c r="F20" i="288"/>
  <c r="F18" i="288"/>
  <c r="F17" i="288"/>
  <c r="F16" i="288"/>
  <c r="F15" i="288"/>
  <c r="F12" i="288"/>
  <c r="F11" i="288"/>
  <c r="F10" i="288"/>
  <c r="F7" i="288"/>
  <c r="F6" i="288"/>
  <c r="F19" i="288"/>
  <c r="B13" i="288"/>
  <c r="C11" i="288" s="1"/>
  <c r="E11" i="288" l="1"/>
  <c r="E12" i="288"/>
  <c r="E13" i="288" s="1"/>
  <c r="E6" i="288"/>
  <c r="D14" i="288"/>
  <c r="C12" i="288"/>
  <c r="F13" i="288"/>
  <c r="C10" i="288"/>
  <c r="C13" i="288" s="1"/>
  <c r="B14" i="288"/>
  <c r="F8" i="288"/>
  <c r="C7" i="288"/>
  <c r="C8" i="288" s="1"/>
  <c r="E8" i="288"/>
  <c r="F14" i="288" l="1"/>
  <c r="E25" i="30" l="1"/>
  <c r="E24" i="30"/>
  <c r="F11" i="178" l="1"/>
  <c r="E11" i="178"/>
  <c r="D11" i="178"/>
  <c r="C11" i="178"/>
  <c r="F7" i="178"/>
  <c r="E7" i="178"/>
  <c r="D7" i="178"/>
  <c r="C7" i="178"/>
  <c r="C3" i="282"/>
  <c r="D3" i="282"/>
  <c r="D3" i="283"/>
  <c r="C3" i="283"/>
  <c r="B3" i="283"/>
  <c r="B3" i="282"/>
  <c r="D6" i="283" l="1"/>
  <c r="C6" i="283"/>
  <c r="F6" i="283" s="1"/>
  <c r="B6" i="283"/>
  <c r="E6" i="283" s="1"/>
  <c r="D5" i="283"/>
  <c r="C5" i="283"/>
  <c r="F5" i="283" s="1"/>
  <c r="B5" i="283"/>
  <c r="C5" i="282"/>
  <c r="D5" i="282"/>
  <c r="C6" i="282"/>
  <c r="D6" i="282"/>
  <c r="B6" i="282"/>
  <c r="B5" i="282"/>
  <c r="D4" i="281"/>
  <c r="C4" i="281"/>
  <c r="B4" i="281"/>
  <c r="C4" i="280"/>
  <c r="D4" i="280"/>
  <c r="B4" i="280"/>
  <c r="D14" i="281"/>
  <c r="D8" i="280"/>
  <c r="D9" i="281"/>
  <c r="D10" i="281"/>
  <c r="D11" i="280"/>
  <c r="D7" i="280"/>
  <c r="C14" i="281"/>
  <c r="C13" i="281"/>
  <c r="C8" i="281"/>
  <c r="C9" i="280"/>
  <c r="C10" i="281"/>
  <c r="C11" i="280"/>
  <c r="C7" i="280"/>
  <c r="B14" i="280"/>
  <c r="B13" i="281"/>
  <c r="B11" i="281"/>
  <c r="B10" i="281"/>
  <c r="B9" i="280"/>
  <c r="B8" i="280"/>
  <c r="B7" i="280"/>
  <c r="D10" i="280" l="1"/>
  <c r="D14" i="280"/>
  <c r="D7" i="281"/>
  <c r="D11" i="281"/>
  <c r="D9" i="280"/>
  <c r="D13" i="280"/>
  <c r="D8" i="281"/>
  <c r="F8" i="281" s="1"/>
  <c r="D13" i="281"/>
  <c r="D12" i="281" s="1"/>
  <c r="C10" i="280"/>
  <c r="F10" i="280" s="1"/>
  <c r="C8" i="280"/>
  <c r="F8" i="280" s="1"/>
  <c r="C14" i="280"/>
  <c r="F14" i="280" s="1"/>
  <c r="C7" i="281"/>
  <c r="C9" i="281"/>
  <c r="C11" i="281"/>
  <c r="C13" i="280"/>
  <c r="F13" i="280" s="1"/>
  <c r="B13" i="280"/>
  <c r="E13" i="280" s="1"/>
  <c r="B9" i="281"/>
  <c r="B10" i="280"/>
  <c r="B14" i="281"/>
  <c r="B12" i="281" s="1"/>
  <c r="E12" i="281" s="1"/>
  <c r="B11" i="280"/>
  <c r="E11" i="280" s="1"/>
  <c r="B8" i="281"/>
  <c r="E8" i="281" s="1"/>
  <c r="B7" i="281"/>
  <c r="E7" i="281" s="1"/>
  <c r="B7" i="283"/>
  <c r="C12" i="281"/>
  <c r="F12" i="281" s="1"/>
  <c r="D7" i="283"/>
  <c r="E5" i="283"/>
  <c r="C7" i="283"/>
  <c r="D7" i="282"/>
  <c r="C7" i="282"/>
  <c r="F7" i="282" s="1"/>
  <c r="B7" i="282"/>
  <c r="F6" i="282"/>
  <c r="E6" i="282"/>
  <c r="F5" i="282"/>
  <c r="E5" i="282"/>
  <c r="F14" i="281"/>
  <c r="F13" i="281"/>
  <c r="E13" i="281"/>
  <c r="F10" i="281"/>
  <c r="E10" i="281"/>
  <c r="E14" i="280"/>
  <c r="F11" i="280"/>
  <c r="F7" i="280"/>
  <c r="E7" i="280"/>
  <c r="D6" i="280"/>
  <c r="F6" i="17"/>
  <c r="D6" i="17"/>
  <c r="D12" i="280" l="1"/>
  <c r="D15" i="280" s="1"/>
  <c r="F7" i="283"/>
  <c r="E7" i="283"/>
  <c r="D6" i="281"/>
  <c r="D15" i="281" s="1"/>
  <c r="F7" i="281"/>
  <c r="E10" i="280"/>
  <c r="C6" i="281"/>
  <c r="C15" i="281" s="1"/>
  <c r="C6" i="280"/>
  <c r="F6" i="280" s="1"/>
  <c r="E8" i="280"/>
  <c r="C12" i="280"/>
  <c r="F12" i="280" s="1"/>
  <c r="E11" i="281"/>
  <c r="F11" i="281"/>
  <c r="E14" i="281"/>
  <c r="B12" i="280"/>
  <c r="E12" i="280" s="1"/>
  <c r="B6" i="280"/>
  <c r="B6" i="281"/>
  <c r="B15" i="281" s="1"/>
  <c r="E7" i="282"/>
  <c r="F6" i="281" l="1"/>
  <c r="F15" i="281"/>
  <c r="C15" i="280"/>
  <c r="F15" i="280" s="1"/>
  <c r="E6" i="280"/>
  <c r="E15" i="281"/>
  <c r="B15" i="280"/>
  <c r="E6" i="281"/>
  <c r="E15" i="280" l="1"/>
  <c r="H14" i="17"/>
  <c r="H13" i="17"/>
  <c r="H23" i="259"/>
  <c r="H22" i="259"/>
  <c r="C25" i="30" l="1"/>
  <c r="C24" i="30"/>
  <c r="C23" i="30"/>
  <c r="E17" i="30"/>
  <c r="D17" i="30"/>
  <c r="F17" i="30" s="1"/>
  <c r="C17" i="30"/>
  <c r="C19" i="30"/>
  <c r="D25" i="30"/>
  <c r="D24" i="30"/>
  <c r="E19" i="30"/>
  <c r="D19" i="30"/>
  <c r="F19" i="30" s="1"/>
  <c r="D16" i="30"/>
  <c r="F24" i="30" l="1"/>
  <c r="F25" i="30"/>
  <c r="F16" i="30"/>
  <c r="F15" i="17"/>
  <c r="C22" i="30" l="1"/>
  <c r="C7" i="30" l="1"/>
  <c r="E9" i="30"/>
  <c r="D9" i="30"/>
  <c r="E6" i="30"/>
  <c r="E7" i="30"/>
  <c r="E10" i="30"/>
  <c r="E11" i="30"/>
  <c r="E12" i="30"/>
  <c r="E13" i="30"/>
  <c r="E14" i="30"/>
  <c r="E16" i="30"/>
  <c r="E20" i="30"/>
  <c r="E22" i="30"/>
  <c r="E23" i="30"/>
  <c r="E5" i="30"/>
  <c r="D6" i="30"/>
  <c r="D7" i="30"/>
  <c r="D10" i="30"/>
  <c r="D11" i="30"/>
  <c r="F11" i="30" s="1"/>
  <c r="D12" i="30"/>
  <c r="D13" i="30"/>
  <c r="D14" i="30"/>
  <c r="D20" i="30"/>
  <c r="D22" i="30"/>
  <c r="D23" i="30"/>
  <c r="D5" i="30"/>
  <c r="C5" i="30"/>
  <c r="D48" i="30"/>
  <c r="C10" i="30"/>
  <c r="C11" i="30"/>
  <c r="C12" i="30"/>
  <c r="C13" i="30"/>
  <c r="C14" i="30"/>
  <c r="C16" i="30"/>
  <c r="C20" i="30"/>
  <c r="C6" i="30"/>
  <c r="C9" i="30"/>
  <c r="C55" i="30"/>
  <c r="C49" i="30"/>
  <c r="C48" i="30"/>
  <c r="F6" i="118"/>
  <c r="F23" i="30" l="1"/>
  <c r="F9" i="30"/>
  <c r="F5" i="30"/>
  <c r="F14" i="30"/>
  <c r="F10" i="30"/>
  <c r="F13" i="30"/>
  <c r="F7" i="30"/>
  <c r="F22" i="30"/>
  <c r="F12" i="30"/>
  <c r="F6" i="30"/>
  <c r="F20" i="30"/>
  <c r="C21" i="30"/>
  <c r="D8" i="30"/>
  <c r="C8" i="30"/>
  <c r="D21" i="30"/>
  <c r="E8" i="30"/>
  <c r="E21" i="30"/>
  <c r="E10" i="118"/>
  <c r="C10" i="118"/>
  <c r="F21" i="30" l="1"/>
  <c r="F8" i="30"/>
  <c r="D15" i="30"/>
  <c r="F15" i="30" s="1"/>
  <c r="E15" i="30"/>
  <c r="C15" i="30"/>
  <c r="D10" i="118"/>
  <c r="F7" i="118"/>
  <c r="F8" i="118"/>
  <c r="F9" i="118"/>
  <c r="D18" i="30" l="1"/>
  <c r="F18" i="30" s="1"/>
  <c r="E18" i="30"/>
  <c r="C18" i="30"/>
  <c r="F10" i="118"/>
  <c r="H6" i="7"/>
  <c r="C11" i="7"/>
  <c r="H14" i="7"/>
  <c r="H15" i="7"/>
  <c r="H16" i="7"/>
  <c r="H17" i="7"/>
  <c r="H18" i="7"/>
  <c r="H19" i="7"/>
  <c r="H20" i="7"/>
  <c r="H23" i="7"/>
  <c r="H24" i="7"/>
  <c r="H25" i="7"/>
  <c r="H26" i="7"/>
  <c r="H27" i="7"/>
  <c r="H28" i="7"/>
  <c r="H29" i="7"/>
  <c r="H31" i="7"/>
  <c r="H32" i="7"/>
  <c r="H33" i="7"/>
  <c r="H34" i="7"/>
  <c r="H36" i="7"/>
  <c r="H37" i="7"/>
  <c r="H38" i="7"/>
  <c r="H39" i="7"/>
  <c r="H42" i="7"/>
  <c r="H43" i="7"/>
  <c r="H44" i="7"/>
  <c r="H45" i="7"/>
  <c r="H46" i="7"/>
  <c r="H47" i="7"/>
  <c r="H48" i="7"/>
  <c r="H7" i="7"/>
  <c r="H8" i="7"/>
  <c r="H9" i="7"/>
  <c r="H10" i="7"/>
  <c r="H11" i="7"/>
  <c r="H12" i="7"/>
  <c r="D40" i="7"/>
  <c r="D35" i="7"/>
  <c r="D30" i="7"/>
  <c r="E27" i="7" s="1"/>
  <c r="D21" i="7"/>
  <c r="E20" i="7" s="1"/>
  <c r="D13" i="7"/>
  <c r="E12" i="7" s="1"/>
  <c r="F40" i="7"/>
  <c r="B40" i="7"/>
  <c r="F35" i="7"/>
  <c r="B35" i="7"/>
  <c r="F30" i="7"/>
  <c r="G28" i="7" s="1"/>
  <c r="B30" i="7"/>
  <c r="C26" i="7" s="1"/>
  <c r="F21" i="7"/>
  <c r="G19" i="7" s="1"/>
  <c r="B21" i="7"/>
  <c r="C18" i="7" s="1"/>
  <c r="F13" i="7"/>
  <c r="G11" i="7" s="1"/>
  <c r="B13" i="7"/>
  <c r="C12" i="7" s="1"/>
  <c r="H35" i="7" l="1"/>
  <c r="E6" i="7"/>
  <c r="C25" i="7"/>
  <c r="C9" i="7"/>
  <c r="E28" i="7"/>
  <c r="C10" i="7"/>
  <c r="C7" i="7"/>
  <c r="E29" i="7"/>
  <c r="C17" i="7"/>
  <c r="C29" i="7"/>
  <c r="C28" i="7"/>
  <c r="C6" i="7"/>
  <c r="C27" i="7"/>
  <c r="C16" i="7"/>
  <c r="G8" i="7"/>
  <c r="G25" i="7"/>
  <c r="C8" i="7"/>
  <c r="C24" i="7"/>
  <c r="G12" i="7"/>
  <c r="G29" i="7"/>
  <c r="E15" i="7"/>
  <c r="C15" i="7"/>
  <c r="E16" i="7"/>
  <c r="G16" i="7"/>
  <c r="C20" i="7"/>
  <c r="H30" i="7"/>
  <c r="C19" i="7"/>
  <c r="C21" i="7" s="1"/>
  <c r="G20" i="7"/>
  <c r="G6" i="7"/>
  <c r="G7" i="7"/>
  <c r="G15" i="7"/>
  <c r="G24" i="7"/>
  <c r="G9" i="7"/>
  <c r="G17" i="7"/>
  <c r="G26" i="7"/>
  <c r="G10" i="7"/>
  <c r="G18" i="7"/>
  <c r="G27" i="7"/>
  <c r="E7" i="7"/>
  <c r="E17" i="7"/>
  <c r="E8" i="7"/>
  <c r="E18" i="7"/>
  <c r="E9" i="7"/>
  <c r="E19" i="7"/>
  <c r="E24" i="7"/>
  <c r="E10" i="7"/>
  <c r="E25" i="7"/>
  <c r="E11" i="7"/>
  <c r="E26" i="7"/>
  <c r="D22" i="7"/>
  <c r="D41" i="7"/>
  <c r="H40" i="7"/>
  <c r="H21" i="7"/>
  <c r="H13" i="7"/>
  <c r="B22" i="7"/>
  <c r="B41" i="7"/>
  <c r="F41" i="7"/>
  <c r="F22" i="7"/>
  <c r="H41" i="7" l="1"/>
  <c r="H22" i="7"/>
  <c r="C30" i="7"/>
  <c r="C13" i="7"/>
  <c r="E21" i="7"/>
  <c r="E13" i="7"/>
  <c r="G21" i="7"/>
  <c r="G30" i="7"/>
  <c r="E30" i="7"/>
  <c r="G13" i="7"/>
  <c r="F25" i="261"/>
  <c r="D25" i="261"/>
  <c r="H25" i="261" s="1"/>
  <c r="B25" i="261"/>
  <c r="F23" i="261"/>
  <c r="D23" i="261"/>
  <c r="H23" i="261" s="1"/>
  <c r="B23" i="261"/>
  <c r="F22" i="261"/>
  <c r="D22" i="261"/>
  <c r="H22" i="261" s="1"/>
  <c r="B22" i="261"/>
  <c r="F21" i="261"/>
  <c r="D21" i="261"/>
  <c r="B21" i="261"/>
  <c r="F20" i="261"/>
  <c r="D20" i="261"/>
  <c r="H20" i="261" s="1"/>
  <c r="B20" i="261"/>
  <c r="F19" i="261"/>
  <c r="D19" i="261"/>
  <c r="B19" i="261"/>
  <c r="F16" i="261"/>
  <c r="D16" i="261"/>
  <c r="H16" i="261" s="1"/>
  <c r="B16" i="261"/>
  <c r="F15" i="261"/>
  <c r="D15" i="261"/>
  <c r="B15" i="261"/>
  <c r="F12" i="261"/>
  <c r="D12" i="261"/>
  <c r="H12" i="261" s="1"/>
  <c r="B12" i="261"/>
  <c r="F11" i="261"/>
  <c r="D11" i="261"/>
  <c r="H11" i="261" s="1"/>
  <c r="B11" i="261"/>
  <c r="F10" i="261"/>
  <c r="D10" i="261"/>
  <c r="H10" i="261" s="1"/>
  <c r="B10" i="261"/>
  <c r="F9" i="261"/>
  <c r="D9" i="261"/>
  <c r="B9" i="261"/>
  <c r="F8" i="261"/>
  <c r="D8" i="261"/>
  <c r="H8" i="261" s="1"/>
  <c r="B8" i="261"/>
  <c r="F7" i="261"/>
  <c r="D7" i="261"/>
  <c r="B7" i="261"/>
  <c r="F25" i="260"/>
  <c r="D25" i="260"/>
  <c r="H25" i="260" s="1"/>
  <c r="B25" i="260"/>
  <c r="F23" i="260"/>
  <c r="F22" i="260"/>
  <c r="F21" i="260"/>
  <c r="F20" i="260"/>
  <c r="F19" i="260"/>
  <c r="D23" i="260"/>
  <c r="D22" i="260"/>
  <c r="H22" i="260" s="1"/>
  <c r="D21" i="260"/>
  <c r="H21" i="260" s="1"/>
  <c r="D20" i="260"/>
  <c r="D19" i="260"/>
  <c r="B20" i="260"/>
  <c r="B21" i="260"/>
  <c r="B22" i="260"/>
  <c r="B23" i="260"/>
  <c r="B19" i="260"/>
  <c r="F16" i="260"/>
  <c r="F15" i="260"/>
  <c r="D16" i="260"/>
  <c r="D15" i="260"/>
  <c r="B16" i="260"/>
  <c r="B15" i="260"/>
  <c r="F12" i="260"/>
  <c r="F11" i="260"/>
  <c r="F10" i="260"/>
  <c r="F9" i="260"/>
  <c r="F8" i="260"/>
  <c r="F7" i="260"/>
  <c r="D12" i="260"/>
  <c r="H12" i="260" s="1"/>
  <c r="D11" i="260"/>
  <c r="D10" i="260"/>
  <c r="D9" i="260"/>
  <c r="D8" i="260"/>
  <c r="H8" i="260" s="1"/>
  <c r="D7" i="260"/>
  <c r="B8" i="260"/>
  <c r="B9" i="260"/>
  <c r="B10" i="260"/>
  <c r="B11" i="260"/>
  <c r="B12" i="260"/>
  <c r="B7" i="260"/>
  <c r="F14" i="259"/>
  <c r="B14" i="259"/>
  <c r="D14" i="259"/>
  <c r="H19" i="260" l="1"/>
  <c r="H23" i="260"/>
  <c r="H21" i="261"/>
  <c r="H20" i="260"/>
  <c r="H16" i="260"/>
  <c r="H15" i="261"/>
  <c r="H11" i="260"/>
  <c r="H10" i="260"/>
  <c r="H9" i="260"/>
  <c r="H9" i="261"/>
  <c r="H7" i="260"/>
  <c r="F14" i="261"/>
  <c r="D26" i="261"/>
  <c r="E22" i="261" s="1"/>
  <c r="B14" i="261"/>
  <c r="B14" i="260"/>
  <c r="F14" i="260"/>
  <c r="B13" i="261"/>
  <c r="C12" i="261" s="1"/>
  <c r="D14" i="260"/>
  <c r="H15" i="260"/>
  <c r="F13" i="261"/>
  <c r="G11" i="261" s="1"/>
  <c r="D13" i="261"/>
  <c r="E10" i="261" s="1"/>
  <c r="F26" i="261"/>
  <c r="G22" i="261" s="1"/>
  <c r="D14" i="261"/>
  <c r="B26" i="261"/>
  <c r="C25" i="261" s="1"/>
  <c r="H7" i="261"/>
  <c r="H19" i="261"/>
  <c r="H14" i="261" l="1"/>
  <c r="H14" i="260"/>
  <c r="E23" i="261"/>
  <c r="E21" i="261"/>
  <c r="H26" i="261"/>
  <c r="E20" i="261"/>
  <c r="E25" i="261"/>
  <c r="E19" i="261"/>
  <c r="H13" i="261"/>
  <c r="G19" i="261"/>
  <c r="C19" i="261"/>
  <c r="G25" i="261"/>
  <c r="G10" i="261"/>
  <c r="G8" i="261"/>
  <c r="G12" i="261"/>
  <c r="C23" i="261"/>
  <c r="E12" i="261"/>
  <c r="B17" i="261"/>
  <c r="C10" i="261"/>
  <c r="C7" i="261"/>
  <c r="E7" i="261"/>
  <c r="E9" i="261"/>
  <c r="C9" i="261"/>
  <c r="C11" i="261"/>
  <c r="G21" i="261"/>
  <c r="E11" i="261"/>
  <c r="C20" i="261"/>
  <c r="C22" i="261"/>
  <c r="G23" i="261"/>
  <c r="C8" i="261"/>
  <c r="G20" i="261"/>
  <c r="E8" i="261"/>
  <c r="C21" i="261"/>
  <c r="G9" i="261"/>
  <c r="G7" i="261"/>
  <c r="D17" i="261"/>
  <c r="F17" i="261"/>
  <c r="H17" i="261" l="1"/>
  <c r="E26" i="261"/>
  <c r="G13" i="261"/>
  <c r="G26" i="261"/>
  <c r="C26" i="261"/>
  <c r="E13" i="261"/>
  <c r="C13" i="261"/>
  <c r="O61" i="261"/>
  <c r="M61" i="261"/>
  <c r="Q61" i="261" s="1"/>
  <c r="K61" i="261"/>
  <c r="K59" i="261" s="1"/>
  <c r="O60" i="261"/>
  <c r="M60" i="261"/>
  <c r="Q60" i="261" s="1"/>
  <c r="K60" i="261"/>
  <c r="O59" i="261"/>
  <c r="O58" i="261"/>
  <c r="M58" i="261"/>
  <c r="Q58" i="261" s="1"/>
  <c r="K58" i="261"/>
  <c r="Q57" i="261"/>
  <c r="P57" i="261"/>
  <c r="N57" i="261"/>
  <c r="L57" i="261"/>
  <c r="Q56" i="261"/>
  <c r="P56" i="261"/>
  <c r="N56" i="261"/>
  <c r="L56" i="261"/>
  <c r="Q55" i="261"/>
  <c r="P55" i="261"/>
  <c r="N55" i="261"/>
  <c r="L55" i="261"/>
  <c r="Q54" i="261"/>
  <c r="P54" i="261"/>
  <c r="N54" i="261"/>
  <c r="L54" i="261"/>
  <c r="Q53" i="261"/>
  <c r="P53" i="261"/>
  <c r="N53" i="261"/>
  <c r="L53" i="261"/>
  <c r="Q52" i="261"/>
  <c r="P52" i="261"/>
  <c r="N52" i="261"/>
  <c r="L52" i="261"/>
  <c r="Q51" i="261"/>
  <c r="P51" i="261"/>
  <c r="P58" i="261" s="1"/>
  <c r="N51" i="261"/>
  <c r="N58" i="261" s="1"/>
  <c r="L51" i="261"/>
  <c r="L58" i="261" s="1"/>
  <c r="Q50" i="261"/>
  <c r="Q48" i="261"/>
  <c r="Q47" i="261"/>
  <c r="O46" i="261"/>
  <c r="M46" i="261"/>
  <c r="Q46" i="261" s="1"/>
  <c r="K46" i="261"/>
  <c r="Q44" i="261"/>
  <c r="Q43" i="261"/>
  <c r="Q42" i="261"/>
  <c r="O42" i="261"/>
  <c r="M42" i="261"/>
  <c r="K42" i="261"/>
  <c r="O41" i="261"/>
  <c r="M41" i="261"/>
  <c r="M45" i="261" s="1"/>
  <c r="K41" i="261"/>
  <c r="K45" i="261" s="1"/>
  <c r="K49" i="261" s="1"/>
  <c r="Q40" i="261"/>
  <c r="P40" i="261"/>
  <c r="N40" i="261"/>
  <c r="L40" i="261"/>
  <c r="Q39" i="261"/>
  <c r="P39" i="261"/>
  <c r="N39" i="261"/>
  <c r="L39" i="261"/>
  <c r="Q38" i="261"/>
  <c r="P38" i="261"/>
  <c r="N38" i="261"/>
  <c r="L38" i="261"/>
  <c r="Q37" i="261"/>
  <c r="P37" i="261"/>
  <c r="N37" i="261"/>
  <c r="L37" i="261"/>
  <c r="Q36" i="261"/>
  <c r="P36" i="261"/>
  <c r="N36" i="261"/>
  <c r="L36" i="261"/>
  <c r="Q35" i="261"/>
  <c r="P35" i="261"/>
  <c r="N35" i="261"/>
  <c r="L35" i="261"/>
  <c r="Q34" i="261"/>
  <c r="P34" i="261"/>
  <c r="P41" i="261" s="1"/>
  <c r="N34" i="261"/>
  <c r="N41" i="261" s="1"/>
  <c r="L34" i="261"/>
  <c r="L41" i="261" s="1"/>
  <c r="Q33" i="261"/>
  <c r="G57" i="261"/>
  <c r="F57" i="261"/>
  <c r="E57" i="261"/>
  <c r="D57" i="261"/>
  <c r="H57" i="261" s="1"/>
  <c r="C57" i="261"/>
  <c r="B57" i="261"/>
  <c r="G56" i="261"/>
  <c r="F56" i="261"/>
  <c r="E56" i="261"/>
  <c r="D56" i="261"/>
  <c r="H56" i="261" s="1"/>
  <c r="C56" i="261"/>
  <c r="B56" i="261"/>
  <c r="G55" i="261"/>
  <c r="F55" i="261"/>
  <c r="E55" i="261"/>
  <c r="D55" i="261"/>
  <c r="H55" i="261" s="1"/>
  <c r="C55" i="261"/>
  <c r="B55" i="261"/>
  <c r="G54" i="261"/>
  <c r="F54" i="261"/>
  <c r="E54" i="261"/>
  <c r="D54" i="261"/>
  <c r="H54" i="261" s="1"/>
  <c r="C54" i="261"/>
  <c r="B54" i="261"/>
  <c r="G53" i="261"/>
  <c r="F53" i="261"/>
  <c r="E53" i="261"/>
  <c r="D53" i="261"/>
  <c r="H53" i="261" s="1"/>
  <c r="C53" i="261"/>
  <c r="B53" i="261"/>
  <c r="G52" i="261"/>
  <c r="F52" i="261"/>
  <c r="E52" i="261"/>
  <c r="D52" i="261"/>
  <c r="H52" i="261" s="1"/>
  <c r="C52" i="261"/>
  <c r="B52" i="261"/>
  <c r="G51" i="261"/>
  <c r="E51" i="261"/>
  <c r="C51" i="261"/>
  <c r="H50" i="261"/>
  <c r="F48" i="261"/>
  <c r="F61" i="261" s="1"/>
  <c r="D48" i="261"/>
  <c r="H48" i="261" s="1"/>
  <c r="B48" i="261"/>
  <c r="B61" i="261" s="1"/>
  <c r="F44" i="261"/>
  <c r="D44" i="261"/>
  <c r="H44" i="261" s="1"/>
  <c r="B44" i="261"/>
  <c r="F43" i="261"/>
  <c r="D43" i="261"/>
  <c r="B43" i="261"/>
  <c r="F40" i="261"/>
  <c r="G40" i="261" s="1"/>
  <c r="E40" i="261"/>
  <c r="D40" i="261"/>
  <c r="C40" i="261"/>
  <c r="B40" i="261"/>
  <c r="F39" i="261"/>
  <c r="G39" i="261" s="1"/>
  <c r="D39" i="261"/>
  <c r="E39" i="261" s="1"/>
  <c r="B39" i="261"/>
  <c r="C39" i="261" s="1"/>
  <c r="F38" i="261"/>
  <c r="G38" i="261" s="1"/>
  <c r="D38" i="261"/>
  <c r="E38" i="261" s="1"/>
  <c r="B38" i="261"/>
  <c r="C38" i="261" s="1"/>
  <c r="F37" i="261"/>
  <c r="G37" i="261" s="1"/>
  <c r="D37" i="261"/>
  <c r="H37" i="261" s="1"/>
  <c r="B37" i="261"/>
  <c r="C37" i="261" s="1"/>
  <c r="F36" i="261"/>
  <c r="G36" i="261" s="1"/>
  <c r="D36" i="261"/>
  <c r="H36" i="261" s="1"/>
  <c r="B36" i="261"/>
  <c r="C36" i="261" s="1"/>
  <c r="G35" i="261"/>
  <c r="F35" i="261"/>
  <c r="D35" i="261"/>
  <c r="H35" i="261" s="1"/>
  <c r="C35" i="261"/>
  <c r="B35" i="261"/>
  <c r="G34" i="261"/>
  <c r="E34" i="261"/>
  <c r="C34" i="261"/>
  <c r="H33" i="261"/>
  <c r="F4" i="261"/>
  <c r="D4" i="261"/>
  <c r="B4" i="261"/>
  <c r="F4" i="260"/>
  <c r="D4" i="260"/>
  <c r="B4" i="260"/>
  <c r="F26" i="260"/>
  <c r="D26" i="260"/>
  <c r="B26" i="260"/>
  <c r="F13" i="260"/>
  <c r="F17" i="260" s="1"/>
  <c r="D13" i="260"/>
  <c r="B13" i="260"/>
  <c r="C10" i="260" s="1"/>
  <c r="F26" i="259"/>
  <c r="F13" i="259"/>
  <c r="G10" i="259" s="1"/>
  <c r="D26" i="259"/>
  <c r="E20" i="259" s="1"/>
  <c r="D13" i="259"/>
  <c r="E10" i="259" s="1"/>
  <c r="B26" i="259"/>
  <c r="C23" i="259" s="1"/>
  <c r="B13" i="259"/>
  <c r="C9" i="259" s="1"/>
  <c r="H6" i="261"/>
  <c r="H25" i="259"/>
  <c r="H21" i="259"/>
  <c r="H20" i="259"/>
  <c r="H19" i="259"/>
  <c r="H16" i="259"/>
  <c r="H15" i="259"/>
  <c r="H14" i="259"/>
  <c r="H12" i="259"/>
  <c r="H11" i="259"/>
  <c r="H10" i="259"/>
  <c r="H9" i="259"/>
  <c r="H8" i="259"/>
  <c r="H7" i="259"/>
  <c r="C19" i="259" l="1"/>
  <c r="H43" i="261"/>
  <c r="H40" i="261"/>
  <c r="E37" i="261"/>
  <c r="E36" i="261"/>
  <c r="E35" i="261"/>
  <c r="H38" i="261"/>
  <c r="G21" i="259"/>
  <c r="G22" i="259"/>
  <c r="G19" i="259"/>
  <c r="G20" i="259"/>
  <c r="G23" i="259"/>
  <c r="G7" i="259"/>
  <c r="G8" i="259"/>
  <c r="G12" i="259"/>
  <c r="H26" i="259"/>
  <c r="E21" i="259"/>
  <c r="E22" i="259"/>
  <c r="E19" i="259"/>
  <c r="H13" i="259"/>
  <c r="E8" i="259"/>
  <c r="E11" i="259"/>
  <c r="E7" i="259"/>
  <c r="E12" i="259"/>
  <c r="E9" i="259"/>
  <c r="C20" i="259"/>
  <c r="C21" i="259"/>
  <c r="C22" i="259"/>
  <c r="C25" i="259"/>
  <c r="C10" i="259"/>
  <c r="B17" i="259"/>
  <c r="C11" i="259"/>
  <c r="C8" i="259"/>
  <c r="C12" i="259"/>
  <c r="C7" i="259"/>
  <c r="H26" i="260"/>
  <c r="E22" i="260"/>
  <c r="G25" i="260"/>
  <c r="G22" i="260"/>
  <c r="C25" i="260"/>
  <c r="C22" i="260"/>
  <c r="B42" i="261"/>
  <c r="F42" i="261"/>
  <c r="D42" i="261"/>
  <c r="H42" i="261" s="1"/>
  <c r="E12" i="260"/>
  <c r="H13" i="260"/>
  <c r="H39" i="261"/>
  <c r="O45" i="261"/>
  <c r="O49" i="261" s="1"/>
  <c r="E58" i="261"/>
  <c r="M59" i="261"/>
  <c r="Q59" i="261" s="1"/>
  <c r="O62" i="261"/>
  <c r="C58" i="261"/>
  <c r="G58" i="261"/>
  <c r="K62" i="261"/>
  <c r="C20" i="260"/>
  <c r="G10" i="260"/>
  <c r="G7" i="260"/>
  <c r="G9" i="260"/>
  <c r="G11" i="260"/>
  <c r="G8" i="260"/>
  <c r="G12" i="260"/>
  <c r="C9" i="260"/>
  <c r="C23" i="260"/>
  <c r="C19" i="260"/>
  <c r="C21" i="260"/>
  <c r="C41" i="261"/>
  <c r="G41" i="261"/>
  <c r="M49" i="261"/>
  <c r="Q49" i="261" s="1"/>
  <c r="Q45" i="261"/>
  <c r="Q41" i="261"/>
  <c r="E25" i="260"/>
  <c r="C7" i="260"/>
  <c r="C11" i="260"/>
  <c r="B17" i="260"/>
  <c r="E23" i="260"/>
  <c r="D61" i="261"/>
  <c r="H61" i="261" s="1"/>
  <c r="C8" i="260"/>
  <c r="C12" i="260"/>
  <c r="E19" i="260"/>
  <c r="E21" i="260"/>
  <c r="E20" i="260"/>
  <c r="D17" i="260"/>
  <c r="H17" i="260" s="1"/>
  <c r="E7" i="260"/>
  <c r="E8" i="260"/>
  <c r="E9" i="260"/>
  <c r="E10" i="260"/>
  <c r="E11" i="260"/>
  <c r="G19" i="260"/>
  <c r="G20" i="260"/>
  <c r="G21" i="260"/>
  <c r="G23" i="260"/>
  <c r="G9" i="259"/>
  <c r="F17" i="259"/>
  <c r="G25" i="259"/>
  <c r="G11" i="259"/>
  <c r="E23" i="259"/>
  <c r="E26" i="259" s="1"/>
  <c r="D17" i="259"/>
  <c r="E25" i="259"/>
  <c r="C13" i="259" l="1"/>
  <c r="E41" i="261"/>
  <c r="G26" i="259"/>
  <c r="H17" i="259"/>
  <c r="G13" i="259"/>
  <c r="E13" i="259"/>
  <c r="C26" i="259"/>
  <c r="G13" i="260"/>
  <c r="M62" i="261"/>
  <c r="Q62" i="261" s="1"/>
  <c r="E26" i="260"/>
  <c r="C26" i="260"/>
  <c r="G26" i="260"/>
  <c r="C13" i="260"/>
  <c r="E13" i="260"/>
  <c r="F26" i="18" l="1"/>
  <c r="D26" i="18"/>
  <c r="B26" i="18"/>
  <c r="F25" i="18"/>
  <c r="D25" i="18"/>
  <c r="B25" i="18"/>
  <c r="H23" i="18"/>
  <c r="H22" i="18"/>
  <c r="F21" i="18"/>
  <c r="D21" i="18"/>
  <c r="H21" i="18" s="1"/>
  <c r="B21" i="18"/>
  <c r="H20" i="18"/>
  <c r="H19" i="18"/>
  <c r="F18" i="18"/>
  <c r="D18" i="18"/>
  <c r="B18" i="18"/>
  <c r="H17" i="18"/>
  <c r="H16" i="18"/>
  <c r="F15" i="18"/>
  <c r="D15" i="18"/>
  <c r="B15" i="18"/>
  <c r="H14" i="18"/>
  <c r="H13" i="18"/>
  <c r="F12" i="18"/>
  <c r="D12" i="18"/>
  <c r="B12" i="18"/>
  <c r="H11" i="18"/>
  <c r="H10" i="18"/>
  <c r="F9" i="18"/>
  <c r="D9" i="18"/>
  <c r="H9" i="18" s="1"/>
  <c r="B9" i="18"/>
  <c r="H8" i="18"/>
  <c r="H7" i="18"/>
  <c r="F6" i="18"/>
  <c r="D6" i="18"/>
  <c r="B6" i="18"/>
  <c r="H18" i="18" l="1"/>
  <c r="H12" i="18"/>
  <c r="H25" i="18"/>
  <c r="F24" i="18"/>
  <c r="H26" i="18"/>
  <c r="B24" i="18"/>
  <c r="C16" i="18" s="1"/>
  <c r="H6" i="18"/>
  <c r="H15" i="18"/>
  <c r="D24" i="18"/>
  <c r="E6" i="18" s="1"/>
  <c r="G11" i="18" l="1"/>
  <c r="G20" i="18"/>
  <c r="G16" i="18"/>
  <c r="G12" i="18"/>
  <c r="G7" i="18"/>
  <c r="G17" i="18"/>
  <c r="G23" i="18"/>
  <c r="G19" i="18"/>
  <c r="G15" i="18"/>
  <c r="G10" i="18"/>
  <c r="G6" i="18"/>
  <c r="G21" i="18"/>
  <c r="G26" i="18"/>
  <c r="G22" i="18"/>
  <c r="G18" i="18"/>
  <c r="G14" i="18"/>
  <c r="G9" i="18"/>
  <c r="G25" i="18"/>
  <c r="G13" i="18"/>
  <c r="G8" i="18"/>
  <c r="E20" i="18"/>
  <c r="E16" i="18"/>
  <c r="E12" i="18"/>
  <c r="E7" i="18"/>
  <c r="E25" i="18"/>
  <c r="E9" i="18"/>
  <c r="E8" i="18"/>
  <c r="E23" i="18"/>
  <c r="E19" i="18"/>
  <c r="E15" i="18"/>
  <c r="E11" i="18"/>
  <c r="E21" i="18"/>
  <c r="E26" i="18"/>
  <c r="E22" i="18"/>
  <c r="E18" i="18"/>
  <c r="E14" i="18"/>
  <c r="E10" i="18"/>
  <c r="E17" i="18"/>
  <c r="E13" i="18"/>
  <c r="H24" i="18"/>
  <c r="C26" i="18"/>
  <c r="C21" i="18"/>
  <c r="C17" i="18"/>
  <c r="C13" i="18"/>
  <c r="C10" i="18"/>
  <c r="C23" i="18"/>
  <c r="C8" i="18"/>
  <c r="C11" i="18"/>
  <c r="C25" i="18"/>
  <c r="C20" i="18"/>
  <c r="C12" i="18"/>
  <c r="C7" i="18"/>
  <c r="C19" i="18"/>
  <c r="C15" i="18"/>
  <c r="C9" i="18"/>
  <c r="C22" i="18"/>
  <c r="C18" i="18"/>
  <c r="C14" i="18"/>
  <c r="C6" i="18"/>
  <c r="B6" i="17"/>
  <c r="D15" i="17"/>
  <c r="H15" i="17" s="1"/>
  <c r="G24" i="18" l="1"/>
  <c r="B15" i="17"/>
  <c r="C12" i="17"/>
  <c r="E24" i="18"/>
  <c r="C24" i="18"/>
  <c r="H6" i="17"/>
  <c r="H12" i="17"/>
  <c r="H11" i="17"/>
  <c r="H10" i="17"/>
  <c r="H9" i="17"/>
  <c r="H8" i="17"/>
  <c r="H7" i="17"/>
  <c r="E7" i="17" l="1"/>
  <c r="E8" i="17"/>
  <c r="E9" i="17"/>
  <c r="E10" i="17"/>
  <c r="E11" i="17"/>
  <c r="G7" i="17"/>
  <c r="G8" i="17"/>
  <c r="G9" i="17"/>
  <c r="G10" i="17"/>
  <c r="G11" i="17"/>
  <c r="E12" i="17"/>
  <c r="G12" i="17"/>
  <c r="C7" i="17"/>
  <c r="C8" i="17"/>
  <c r="C9" i="17"/>
  <c r="C10" i="17"/>
  <c r="C11" i="17"/>
  <c r="C6" i="17" l="1"/>
  <c r="G6" i="17"/>
  <c r="E6" i="17"/>
  <c r="B47" i="261"/>
  <c r="B51" i="261" l="1"/>
  <c r="B58" i="261" s="1"/>
  <c r="D47" i="261"/>
  <c r="F51" i="261"/>
  <c r="F58" i="261" s="1"/>
  <c r="F47" i="261"/>
  <c r="B60" i="261"/>
  <c r="B59" i="261" s="1"/>
  <c r="B46" i="261"/>
  <c r="B62" i="261" l="1"/>
  <c r="D51" i="261"/>
  <c r="H47" i="261"/>
  <c r="D46" i="261"/>
  <c r="H46" i="261" s="1"/>
  <c r="D60" i="261"/>
  <c r="F60" i="261"/>
  <c r="F59" i="261" s="1"/>
  <c r="F62" i="261" s="1"/>
  <c r="F46" i="261"/>
  <c r="B6" i="13"/>
  <c r="B10" i="13"/>
  <c r="B13" i="13" l="1"/>
  <c r="H60" i="261"/>
  <c r="D59" i="261"/>
  <c r="H59" i="261" s="1"/>
  <c r="D58" i="261"/>
  <c r="H51" i="261"/>
  <c r="E44" i="30"/>
  <c r="D44" i="30"/>
  <c r="C44" i="30"/>
  <c r="E45" i="30"/>
  <c r="E46" i="30"/>
  <c r="E47" i="30"/>
  <c r="E48" i="30"/>
  <c r="F48" i="30" s="1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D46" i="30"/>
  <c r="D47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45" i="30"/>
  <c r="C46" i="30"/>
  <c r="C47" i="30"/>
  <c r="C50" i="30"/>
  <c r="C51" i="30"/>
  <c r="C52" i="30"/>
  <c r="C53" i="30"/>
  <c r="C54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45" i="30"/>
  <c r="H58" i="261" l="1"/>
  <c r="D62" i="261"/>
  <c r="H62" i="261" s="1"/>
  <c r="F62" i="30"/>
  <c r="F15" i="35" l="1"/>
  <c r="F14" i="35"/>
  <c r="E15" i="35"/>
  <c r="E14" i="35"/>
  <c r="D15" i="35"/>
  <c r="D14" i="35"/>
  <c r="C15" i="35"/>
  <c r="C14" i="35"/>
  <c r="B15" i="35"/>
  <c r="B14" i="35"/>
  <c r="F8" i="35"/>
  <c r="F7" i="35"/>
  <c r="E8" i="35"/>
  <c r="E7" i="35"/>
  <c r="D8" i="35"/>
  <c r="D7" i="35"/>
  <c r="C8" i="35"/>
  <c r="C7" i="35"/>
  <c r="B8" i="35"/>
  <c r="B7" i="35"/>
  <c r="I8" i="189" l="1"/>
  <c r="I7" i="189"/>
  <c r="I6" i="189"/>
  <c r="I9" i="189"/>
  <c r="I10" i="189"/>
  <c r="I11" i="189"/>
  <c r="I13" i="189"/>
  <c r="I14" i="189"/>
  <c r="H7" i="189"/>
  <c r="H8" i="189"/>
  <c r="H9" i="189"/>
  <c r="H10" i="189"/>
  <c r="H11" i="189"/>
  <c r="H13" i="189"/>
  <c r="H14" i="189"/>
  <c r="H6" i="189"/>
  <c r="B12" i="189"/>
  <c r="G18" i="140"/>
  <c r="G17" i="140"/>
  <c r="G15" i="140"/>
  <c r="G14" i="140"/>
  <c r="G12" i="140"/>
  <c r="G11" i="140"/>
  <c r="D18" i="140"/>
  <c r="D17" i="140"/>
  <c r="D15" i="140"/>
  <c r="D14" i="140"/>
  <c r="D12" i="140"/>
  <c r="D11" i="140"/>
  <c r="J18" i="139"/>
  <c r="J17" i="139"/>
  <c r="J16" i="139"/>
  <c r="J14" i="139"/>
  <c r="J13" i="139"/>
  <c r="J12" i="139"/>
  <c r="G18" i="139"/>
  <c r="G17" i="139"/>
  <c r="G16" i="139"/>
  <c r="G14" i="139"/>
  <c r="G13" i="139"/>
  <c r="G12" i="139"/>
  <c r="D18" i="139"/>
  <c r="D17" i="139"/>
  <c r="D16" i="139"/>
  <c r="D14" i="139"/>
  <c r="D13" i="139"/>
  <c r="D12" i="139"/>
  <c r="J21" i="138"/>
  <c r="J20" i="138"/>
  <c r="J19" i="138"/>
  <c r="J18" i="138"/>
  <c r="G21" i="138"/>
  <c r="G20" i="138"/>
  <c r="G19" i="138"/>
  <c r="G18" i="138"/>
  <c r="D19" i="138"/>
  <c r="D20" i="138"/>
  <c r="D21" i="138"/>
  <c r="D18" i="138"/>
  <c r="D16" i="138"/>
  <c r="J16" i="138"/>
  <c r="G16" i="138"/>
  <c r="J13" i="138"/>
  <c r="J12" i="138"/>
  <c r="J11" i="138"/>
  <c r="J10" i="138"/>
  <c r="G11" i="138"/>
  <c r="G12" i="138"/>
  <c r="G13" i="138"/>
  <c r="G10" i="138"/>
  <c r="D13" i="138"/>
  <c r="D11" i="138"/>
  <c r="D12" i="138"/>
  <c r="D10" i="138"/>
  <c r="J19" i="24"/>
  <c r="H19" i="24"/>
  <c r="D19" i="24"/>
  <c r="B19" i="24"/>
  <c r="L18" i="24"/>
  <c r="F18" i="24"/>
  <c r="L17" i="24"/>
  <c r="F17" i="24"/>
  <c r="L16" i="24"/>
  <c r="F16" i="24"/>
  <c r="L15" i="24"/>
  <c r="F15" i="24"/>
  <c r="L14" i="24"/>
  <c r="F14" i="24"/>
  <c r="N13" i="24"/>
  <c r="J12" i="24"/>
  <c r="H12" i="24"/>
  <c r="D12" i="24"/>
  <c r="B12" i="24"/>
  <c r="L11" i="24"/>
  <c r="F11" i="24"/>
  <c r="L10" i="24"/>
  <c r="F10" i="24"/>
  <c r="L9" i="24"/>
  <c r="F9" i="24"/>
  <c r="N9" i="24" s="1"/>
  <c r="L8" i="24"/>
  <c r="F8" i="24"/>
  <c r="L7" i="24"/>
  <c r="F7" i="24"/>
  <c r="N13" i="15"/>
  <c r="F7" i="15"/>
  <c r="N16" i="24" l="1"/>
  <c r="N18" i="24"/>
  <c r="N17" i="24"/>
  <c r="N15" i="24"/>
  <c r="N10" i="24"/>
  <c r="N11" i="24"/>
  <c r="N8" i="24"/>
  <c r="N7" i="24"/>
  <c r="J20" i="24"/>
  <c r="K10" i="24" s="1"/>
  <c r="H20" i="24"/>
  <c r="I7" i="24" s="1"/>
  <c r="F19" i="24"/>
  <c r="L12" i="24"/>
  <c r="L19" i="24"/>
  <c r="D20" i="24"/>
  <c r="E16" i="24" s="1"/>
  <c r="B20" i="24"/>
  <c r="C17" i="24" s="1"/>
  <c r="E10" i="24"/>
  <c r="K14" i="24"/>
  <c r="K11" i="24"/>
  <c r="K7" i="24"/>
  <c r="F12" i="24"/>
  <c r="N14" i="24"/>
  <c r="D6" i="6"/>
  <c r="D5" i="6"/>
  <c r="D4" i="6"/>
  <c r="H5" i="140"/>
  <c r="N19" i="24" l="1"/>
  <c r="N12" i="24"/>
  <c r="K8" i="24"/>
  <c r="K15" i="24"/>
  <c r="K18" i="24"/>
  <c r="K16" i="24"/>
  <c r="K9" i="24"/>
  <c r="K17" i="24"/>
  <c r="E7" i="24"/>
  <c r="I16" i="24"/>
  <c r="C15" i="24"/>
  <c r="I8" i="24"/>
  <c r="C14" i="24"/>
  <c r="I11" i="24"/>
  <c r="E11" i="24"/>
  <c r="E14" i="24"/>
  <c r="E17" i="24"/>
  <c r="E15" i="24"/>
  <c r="E8" i="24"/>
  <c r="E18" i="24"/>
  <c r="E9" i="24"/>
  <c r="L20" i="24"/>
  <c r="M17" i="24" s="1"/>
  <c r="I9" i="24"/>
  <c r="I10" i="24"/>
  <c r="I15" i="24"/>
  <c r="C18" i="24"/>
  <c r="I14" i="24"/>
  <c r="I17" i="24"/>
  <c r="C16" i="24"/>
  <c r="I18" i="24"/>
  <c r="C10" i="24"/>
  <c r="C8" i="24"/>
  <c r="C11" i="24"/>
  <c r="C9" i="24"/>
  <c r="C7" i="24"/>
  <c r="K12" i="24"/>
  <c r="K19" i="24"/>
  <c r="F20" i="24"/>
  <c r="M9" i="24" l="1"/>
  <c r="M14" i="24"/>
  <c r="M18" i="24"/>
  <c r="M16" i="24"/>
  <c r="M11" i="24"/>
  <c r="M10" i="24"/>
  <c r="M15" i="24"/>
  <c r="M8" i="24"/>
  <c r="M7" i="24"/>
  <c r="I12" i="24"/>
  <c r="C19" i="24"/>
  <c r="E19" i="24"/>
  <c r="E12" i="24"/>
  <c r="I19" i="24"/>
  <c r="C12" i="24"/>
  <c r="G16" i="24"/>
  <c r="G8" i="24"/>
  <c r="G18" i="24"/>
  <c r="G14" i="24"/>
  <c r="G10" i="24"/>
  <c r="G17" i="24"/>
  <c r="G15" i="24"/>
  <c r="G11" i="24"/>
  <c r="G7" i="24"/>
  <c r="N20" i="24"/>
  <c r="G9" i="24"/>
  <c r="K20" i="24"/>
  <c r="I20" i="24" l="1"/>
  <c r="M19" i="24"/>
  <c r="C20" i="24"/>
  <c r="E20" i="24"/>
  <c r="M12" i="24"/>
  <c r="G19" i="24"/>
  <c r="G12" i="24"/>
  <c r="M20" i="24" l="1"/>
  <c r="G20" i="24"/>
  <c r="C3" i="185" l="1"/>
  <c r="D3" i="185"/>
  <c r="B3" i="185"/>
  <c r="F6" i="50" l="1"/>
  <c r="G6" i="50"/>
  <c r="D6" i="50"/>
  <c r="E6" i="50"/>
  <c r="C6" i="50"/>
  <c r="B6" i="50"/>
  <c r="F15" i="189" l="1"/>
  <c r="D15" i="189"/>
  <c r="B15" i="189"/>
  <c r="F12" i="189"/>
  <c r="D12" i="189"/>
  <c r="I12" i="189" l="1"/>
  <c r="H12" i="189"/>
  <c r="I15" i="189"/>
  <c r="H15" i="189"/>
  <c r="F16" i="189"/>
  <c r="B16" i="189"/>
  <c r="D16" i="189"/>
  <c r="E15" i="189" s="1"/>
  <c r="E12" i="189" l="1"/>
  <c r="E16" i="189" s="1"/>
  <c r="G14" i="189"/>
  <c r="G10" i="189"/>
  <c r="G6" i="189"/>
  <c r="G8" i="189"/>
  <c r="G9" i="189"/>
  <c r="I16" i="189"/>
  <c r="G11" i="189"/>
  <c r="G7" i="189"/>
  <c r="G13" i="189"/>
  <c r="E11" i="189"/>
  <c r="E7" i="189"/>
  <c r="E13" i="189"/>
  <c r="E9" i="189"/>
  <c r="E14" i="189"/>
  <c r="E10" i="189"/>
  <c r="E6" i="189"/>
  <c r="E8" i="189"/>
  <c r="H16" i="189"/>
  <c r="G15" i="189"/>
  <c r="G12" i="189"/>
  <c r="C13" i="189"/>
  <c r="C10" i="189"/>
  <c r="C14" i="189"/>
  <c r="C9" i="189"/>
  <c r="C8" i="189"/>
  <c r="C12" i="189"/>
  <c r="C11" i="189"/>
  <c r="C7" i="189"/>
  <c r="C15" i="189"/>
  <c r="C6" i="189"/>
  <c r="G16" i="189" l="1"/>
  <c r="C16" i="189"/>
  <c r="D8" i="185" l="1"/>
  <c r="C8" i="185"/>
  <c r="B8" i="185"/>
  <c r="D7" i="185"/>
  <c r="C7" i="185"/>
  <c r="B7" i="185"/>
  <c r="D6" i="185"/>
  <c r="C6" i="185"/>
  <c r="B6" i="185"/>
  <c r="D5" i="185"/>
  <c r="C5" i="185"/>
  <c r="B5" i="185"/>
  <c r="D4" i="185"/>
  <c r="C4" i="185"/>
  <c r="B4" i="185"/>
  <c r="B14" i="11" l="1"/>
  <c r="F51" i="30" l="1"/>
  <c r="F50" i="30"/>
  <c r="F47" i="30"/>
  <c r="K28" i="134" l="1"/>
  <c r="K30" i="134"/>
  <c r="K29" i="134"/>
  <c r="K26" i="134"/>
  <c r="K25" i="134"/>
  <c r="K24" i="134"/>
  <c r="K23" i="134"/>
  <c r="K22" i="134"/>
  <c r="K21" i="134"/>
  <c r="K20" i="134"/>
  <c r="K19" i="134"/>
  <c r="K18" i="134"/>
  <c r="K17" i="134"/>
  <c r="K16" i="134"/>
  <c r="K15" i="134"/>
  <c r="K14" i="134"/>
  <c r="K13" i="134"/>
  <c r="K12" i="134"/>
  <c r="K11" i="134"/>
  <c r="K10" i="134"/>
  <c r="K9" i="134"/>
  <c r="K8" i="134"/>
  <c r="K7" i="134"/>
  <c r="K6" i="134"/>
  <c r="I30" i="134" l="1"/>
  <c r="I29" i="134"/>
  <c r="I28" i="134"/>
  <c r="H27" i="134"/>
  <c r="I18" i="140" s="1"/>
  <c r="G27" i="134"/>
  <c r="I15" i="140" s="1"/>
  <c r="F27" i="134"/>
  <c r="I12" i="140" s="1"/>
  <c r="E30" i="134"/>
  <c r="E29" i="134"/>
  <c r="J29" i="134" s="1"/>
  <c r="E28" i="134"/>
  <c r="C27" i="134"/>
  <c r="H15" i="140" s="1"/>
  <c r="D27" i="134"/>
  <c r="B27" i="134"/>
  <c r="H12" i="140" s="1"/>
  <c r="I26" i="134"/>
  <c r="I25" i="134"/>
  <c r="I24" i="134"/>
  <c r="I23" i="134"/>
  <c r="I22" i="134"/>
  <c r="I21" i="134"/>
  <c r="I20" i="134"/>
  <c r="I19" i="134"/>
  <c r="I18" i="134"/>
  <c r="I17" i="134"/>
  <c r="I16" i="134"/>
  <c r="I15" i="134"/>
  <c r="I14" i="134"/>
  <c r="I13" i="134"/>
  <c r="I12" i="134"/>
  <c r="I11" i="134"/>
  <c r="I10" i="134"/>
  <c r="I9" i="134"/>
  <c r="I8" i="134"/>
  <c r="I7" i="134"/>
  <c r="I6" i="134"/>
  <c r="H5" i="134"/>
  <c r="I17" i="140" s="1"/>
  <c r="G5" i="134"/>
  <c r="I14" i="140" s="1"/>
  <c r="F5" i="134"/>
  <c r="I11" i="140" s="1"/>
  <c r="C5" i="134"/>
  <c r="H14" i="140" s="1"/>
  <c r="D5" i="134"/>
  <c r="B5" i="134"/>
  <c r="H11" i="140" s="1"/>
  <c r="E26" i="134"/>
  <c r="J26" i="134" s="1"/>
  <c r="E25" i="134"/>
  <c r="J25" i="134" s="1"/>
  <c r="E24" i="134"/>
  <c r="J24" i="134" s="1"/>
  <c r="E23" i="134"/>
  <c r="J23" i="134" s="1"/>
  <c r="E22" i="134"/>
  <c r="J22" i="134" s="1"/>
  <c r="E21" i="134"/>
  <c r="J21" i="134" s="1"/>
  <c r="E20" i="134"/>
  <c r="J20" i="134" s="1"/>
  <c r="E19" i="134"/>
  <c r="J19" i="134" s="1"/>
  <c r="E18" i="134"/>
  <c r="J18" i="134" s="1"/>
  <c r="E17" i="134"/>
  <c r="J17" i="134" s="1"/>
  <c r="E16" i="134"/>
  <c r="J16" i="134" s="1"/>
  <c r="E15" i="134"/>
  <c r="J15" i="134" s="1"/>
  <c r="E14" i="134"/>
  <c r="J14" i="134" s="1"/>
  <c r="E13" i="134"/>
  <c r="J13" i="134" s="1"/>
  <c r="E12" i="134"/>
  <c r="J12" i="134" s="1"/>
  <c r="E11" i="134"/>
  <c r="J11" i="134" s="1"/>
  <c r="E10" i="134"/>
  <c r="J10" i="134" s="1"/>
  <c r="E9" i="134"/>
  <c r="J9" i="134" s="1"/>
  <c r="E8" i="134"/>
  <c r="J8" i="134" s="1"/>
  <c r="E7" i="134"/>
  <c r="J7" i="134" s="1"/>
  <c r="E6" i="134"/>
  <c r="J6" i="134" s="1"/>
  <c r="J30" i="134" l="1"/>
  <c r="J28" i="134"/>
  <c r="J14" i="140"/>
  <c r="J11" i="140"/>
  <c r="J12" i="140"/>
  <c r="J15" i="140"/>
  <c r="K5" i="134"/>
  <c r="H17" i="140"/>
  <c r="K27" i="134"/>
  <c r="H18" i="140"/>
  <c r="H31" i="134"/>
  <c r="F31" i="134"/>
  <c r="B31" i="134"/>
  <c r="G31" i="134"/>
  <c r="E27" i="134"/>
  <c r="J27" i="134" s="1"/>
  <c r="I27" i="134"/>
  <c r="I5" i="134"/>
  <c r="D31" i="134"/>
  <c r="C31" i="134"/>
  <c r="E5" i="134"/>
  <c r="J5" i="134" s="1"/>
  <c r="K31" i="134" l="1"/>
  <c r="J18" i="140"/>
  <c r="J17" i="140"/>
  <c r="I31" i="134"/>
  <c r="E31" i="134"/>
  <c r="J31" i="134" l="1"/>
  <c r="H16" i="140" l="1"/>
  <c r="C13" i="140"/>
  <c r="I10" i="140"/>
  <c r="I15" i="139"/>
  <c r="H15" i="139"/>
  <c r="F15" i="139"/>
  <c r="E15" i="139"/>
  <c r="C15" i="139"/>
  <c r="B15" i="139"/>
  <c r="I11" i="139"/>
  <c r="H11" i="139"/>
  <c r="F11" i="139"/>
  <c r="E11" i="139"/>
  <c r="C11" i="139"/>
  <c r="B11" i="139"/>
  <c r="I10" i="139"/>
  <c r="H10" i="139"/>
  <c r="F10" i="139"/>
  <c r="E10" i="139"/>
  <c r="C10" i="139"/>
  <c r="B10" i="139"/>
  <c r="I9" i="139"/>
  <c r="H9" i="139"/>
  <c r="F9" i="139"/>
  <c r="E9" i="139"/>
  <c r="C9" i="139"/>
  <c r="B9" i="139"/>
  <c r="I8" i="139"/>
  <c r="H8" i="139"/>
  <c r="F8" i="139"/>
  <c r="E8" i="139"/>
  <c r="C8" i="139"/>
  <c r="B8" i="139"/>
  <c r="I17" i="138"/>
  <c r="H17" i="138"/>
  <c r="F17" i="138"/>
  <c r="E17" i="138"/>
  <c r="C17" i="138"/>
  <c r="B17" i="138"/>
  <c r="I9" i="138"/>
  <c r="H9" i="138"/>
  <c r="H8" i="138" s="1"/>
  <c r="F9" i="138"/>
  <c r="E9" i="138"/>
  <c r="E8" i="138" s="1"/>
  <c r="C9" i="138"/>
  <c r="B9" i="138"/>
  <c r="B8" i="138" s="1"/>
  <c r="I8" i="138"/>
  <c r="F8" i="138"/>
  <c r="C8" i="138"/>
  <c r="G8" i="138" l="1"/>
  <c r="D8" i="138"/>
  <c r="J9" i="138"/>
  <c r="J8" i="139"/>
  <c r="D10" i="139"/>
  <c r="D15" i="139"/>
  <c r="D9" i="138"/>
  <c r="D8" i="139"/>
  <c r="G9" i="139"/>
  <c r="G11" i="139"/>
  <c r="J8" i="138"/>
  <c r="G9" i="138"/>
  <c r="D17" i="138"/>
  <c r="J17" i="138"/>
  <c r="G8" i="139"/>
  <c r="D9" i="139"/>
  <c r="J9" i="139"/>
  <c r="G10" i="139"/>
  <c r="D11" i="139"/>
  <c r="J11" i="139"/>
  <c r="G15" i="139"/>
  <c r="G17" i="138"/>
  <c r="J10" i="139"/>
  <c r="J15" i="139"/>
  <c r="E7" i="139"/>
  <c r="H7" i="138"/>
  <c r="I7" i="138"/>
  <c r="C7" i="139"/>
  <c r="F7" i="138"/>
  <c r="F7" i="139"/>
  <c r="C7" i="138"/>
  <c r="I7" i="139"/>
  <c r="B7" i="139"/>
  <c r="C8" i="140"/>
  <c r="E13" i="140"/>
  <c r="H13" i="140"/>
  <c r="F16" i="140"/>
  <c r="E7" i="138"/>
  <c r="B7" i="138"/>
  <c r="F9" i="140"/>
  <c r="E8" i="140"/>
  <c r="B9" i="140"/>
  <c r="I16" i="140"/>
  <c r="B10" i="140"/>
  <c r="H9" i="140"/>
  <c r="F13" i="140"/>
  <c r="F8" i="140"/>
  <c r="B16" i="140"/>
  <c r="E10" i="140"/>
  <c r="H10" i="140"/>
  <c r="B8" i="140"/>
  <c r="I9" i="140"/>
  <c r="F10" i="140"/>
  <c r="B13" i="140"/>
  <c r="D13" i="140" s="1"/>
  <c r="I13" i="140"/>
  <c r="E9" i="140"/>
  <c r="C16" i="140"/>
  <c r="E16" i="140"/>
  <c r="C9" i="140"/>
  <c r="I8" i="140"/>
  <c r="C10" i="140"/>
  <c r="H8" i="140"/>
  <c r="H7" i="139"/>
  <c r="G10" i="140" l="1"/>
  <c r="D9" i="140"/>
  <c r="G7" i="139"/>
  <c r="D10" i="140"/>
  <c r="D16" i="140"/>
  <c r="G16" i="140"/>
  <c r="D7" i="139"/>
  <c r="G8" i="140"/>
  <c r="J7" i="139"/>
  <c r="G13" i="140"/>
  <c r="D8" i="140"/>
  <c r="G7" i="138"/>
  <c r="G9" i="140"/>
  <c r="D7" i="138"/>
  <c r="J7" i="138"/>
  <c r="J16" i="140"/>
  <c r="J10" i="140"/>
  <c r="J13" i="140"/>
  <c r="J8" i="140"/>
  <c r="J9" i="140"/>
  <c r="H7" i="140"/>
  <c r="I7" i="140"/>
  <c r="E7" i="140"/>
  <c r="F7" i="140"/>
  <c r="B7" i="140"/>
  <c r="C7" i="140"/>
  <c r="G7" i="140" l="1"/>
  <c r="D7" i="140"/>
  <c r="J7" i="140"/>
  <c r="F13" i="26" l="1"/>
  <c r="F7" i="26"/>
  <c r="E5" i="14"/>
  <c r="B5" i="31" l="1"/>
  <c r="F63" i="30"/>
  <c r="F67" i="30"/>
  <c r="F66" i="30"/>
  <c r="F65" i="30"/>
  <c r="F64" i="30"/>
  <c r="F61" i="30"/>
  <c r="F60" i="30"/>
  <c r="F59" i="30"/>
  <c r="F58" i="30"/>
  <c r="F57" i="30"/>
  <c r="F56" i="30"/>
  <c r="F55" i="30"/>
  <c r="F54" i="30"/>
  <c r="F53" i="30"/>
  <c r="F52" i="30"/>
  <c r="F49" i="30"/>
  <c r="C4" i="32" l="1"/>
  <c r="C9" i="32" s="1"/>
  <c r="F46" i="30"/>
  <c r="C12" i="32" l="1"/>
  <c r="C13" i="32"/>
  <c r="C7" i="32"/>
  <c r="C10" i="32"/>
  <c r="C6" i="32"/>
  <c r="F45" i="30"/>
  <c r="B18" i="51" l="1"/>
  <c r="I17" i="51"/>
  <c r="H17" i="51"/>
  <c r="I16" i="51"/>
  <c r="H16" i="51"/>
  <c r="I15" i="51"/>
  <c r="H15" i="51"/>
  <c r="I14" i="51"/>
  <c r="H14" i="51"/>
  <c r="I13" i="51"/>
  <c r="H13" i="51"/>
  <c r="I12" i="51"/>
  <c r="H12" i="51"/>
  <c r="I11" i="51"/>
  <c r="H11" i="51"/>
  <c r="I10" i="51"/>
  <c r="H10" i="51"/>
  <c r="I9" i="51"/>
  <c r="H9" i="51"/>
  <c r="I8" i="51"/>
  <c r="H8" i="51"/>
  <c r="I7" i="51"/>
  <c r="H7" i="51"/>
  <c r="I6" i="51"/>
  <c r="H6" i="51"/>
  <c r="G18" i="51"/>
  <c r="F18" i="51"/>
  <c r="H18" i="51" l="1"/>
  <c r="I18" i="51"/>
  <c r="B14" i="19"/>
  <c r="E10" i="14" l="1"/>
  <c r="E8" i="14"/>
  <c r="E7" i="14"/>
  <c r="J10" i="25"/>
  <c r="H10" i="25"/>
  <c r="D10" i="25"/>
  <c r="B10" i="25"/>
  <c r="B19" i="15"/>
  <c r="J12" i="15"/>
  <c r="H12" i="15"/>
  <c r="D12" i="15"/>
  <c r="B12" i="15"/>
  <c r="B20" i="15" l="1"/>
  <c r="E18" i="51"/>
  <c r="D18" i="51"/>
  <c r="C18" i="51"/>
  <c r="C18" i="15" l="1"/>
  <c r="C9" i="15"/>
  <c r="C7" i="15"/>
  <c r="C16" i="15"/>
  <c r="C11" i="15"/>
  <c r="C14" i="15"/>
  <c r="C15" i="15"/>
  <c r="C10" i="15"/>
  <c r="C17" i="15"/>
  <c r="C8" i="15"/>
  <c r="H6" i="11"/>
  <c r="F13" i="55" l="1"/>
  <c r="R6" i="35" l="1"/>
  <c r="F13" i="35" l="1"/>
  <c r="D13" i="35"/>
  <c r="D16" i="35" s="1"/>
  <c r="E13" i="35"/>
  <c r="E16" i="35" s="1"/>
  <c r="C13" i="35"/>
  <c r="C16" i="35" s="1"/>
  <c r="B13" i="35"/>
  <c r="B16" i="35" s="1"/>
  <c r="F16" i="35" l="1"/>
  <c r="J15" i="25"/>
  <c r="H12" i="13" l="1"/>
  <c r="H11" i="13"/>
  <c r="H9" i="13"/>
  <c r="H8" i="13"/>
  <c r="H7" i="13"/>
  <c r="H7" i="12"/>
  <c r="H6" i="12"/>
  <c r="F14" i="11" l="1"/>
  <c r="D14" i="11"/>
  <c r="D31" i="261" l="1"/>
  <c r="F34" i="261"/>
  <c r="F41" i="261" s="1"/>
  <c r="F45" i="261" s="1"/>
  <c r="F49" i="261" s="1"/>
  <c r="F31" i="261"/>
  <c r="B34" i="261"/>
  <c r="B41" i="261" s="1"/>
  <c r="B45" i="261" s="1"/>
  <c r="B49" i="261" s="1"/>
  <c r="B31" i="261"/>
  <c r="D34" i="261" l="1"/>
  <c r="I13" i="55"/>
  <c r="H13" i="55"/>
  <c r="G13" i="55"/>
  <c r="J13" i="55"/>
  <c r="D41" i="261" l="1"/>
  <c r="H34" i="261"/>
  <c r="H41" i="261" l="1"/>
  <c r="D45" i="261"/>
  <c r="H45" i="261" l="1"/>
  <c r="D49" i="261"/>
  <c r="H49" i="261" s="1"/>
  <c r="D5" i="33" l="1"/>
  <c r="C5" i="33"/>
  <c r="B5" i="33"/>
  <c r="E13" i="33"/>
  <c r="E11" i="33"/>
  <c r="E10" i="33"/>
  <c r="E9" i="33"/>
  <c r="E8" i="33"/>
  <c r="E7" i="33"/>
  <c r="E6" i="33"/>
  <c r="D15" i="26"/>
  <c r="B15" i="26"/>
  <c r="H15" i="25"/>
  <c r="D15" i="25"/>
  <c r="B15" i="25"/>
  <c r="H12" i="19"/>
  <c r="H11" i="19"/>
  <c r="H9" i="19"/>
  <c r="H8" i="19"/>
  <c r="H7" i="19"/>
  <c r="F14" i="19"/>
  <c r="D14" i="19"/>
  <c r="D19" i="15"/>
  <c r="F10" i="13"/>
  <c r="F6" i="13"/>
  <c r="D10" i="13"/>
  <c r="D6" i="13"/>
  <c r="E13" i="26" l="1"/>
  <c r="E9" i="26"/>
  <c r="E7" i="26"/>
  <c r="E11" i="26"/>
  <c r="E14" i="26"/>
  <c r="E10" i="26"/>
  <c r="E8" i="26"/>
  <c r="E12" i="26"/>
  <c r="C8" i="26"/>
  <c r="C12" i="26"/>
  <c r="C14" i="26"/>
  <c r="C10" i="26"/>
  <c r="C13" i="26"/>
  <c r="C9" i="26"/>
  <c r="C11" i="26"/>
  <c r="C7" i="26"/>
  <c r="D14" i="33"/>
  <c r="H10" i="13"/>
  <c r="H6" i="13"/>
  <c r="B14" i="33"/>
  <c r="F13" i="13"/>
  <c r="D20" i="15"/>
  <c r="H14" i="19"/>
  <c r="D13" i="13"/>
  <c r="E5" i="33"/>
  <c r="F11" i="32"/>
  <c r="F8" i="32"/>
  <c r="F5" i="32"/>
  <c r="E8" i="31"/>
  <c r="E7" i="31"/>
  <c r="E6" i="31"/>
  <c r="D5" i="31"/>
  <c r="E8" i="29"/>
  <c r="E10" i="29" s="1"/>
  <c r="D8" i="29"/>
  <c r="D10" i="29" s="1"/>
  <c r="C8" i="29"/>
  <c r="C10" i="29" s="1"/>
  <c r="F9" i="29"/>
  <c r="F7" i="29"/>
  <c r="F6" i="29"/>
  <c r="G9" i="29"/>
  <c r="G7" i="29"/>
  <c r="G6" i="29"/>
  <c r="B8" i="29"/>
  <c r="B10" i="29" s="1"/>
  <c r="J15" i="26"/>
  <c r="H15" i="26"/>
  <c r="L14" i="26"/>
  <c r="F14" i="26"/>
  <c r="L13" i="26"/>
  <c r="L12" i="26"/>
  <c r="F12" i="26"/>
  <c r="L11" i="26"/>
  <c r="F11" i="26"/>
  <c r="L10" i="26"/>
  <c r="F10" i="26"/>
  <c r="L9" i="26"/>
  <c r="F9" i="26"/>
  <c r="L8" i="26"/>
  <c r="F8" i="26"/>
  <c r="L7" i="26"/>
  <c r="J19" i="15"/>
  <c r="H19" i="15"/>
  <c r="H20" i="15" s="1"/>
  <c r="L18" i="15"/>
  <c r="F18" i="15"/>
  <c r="L17" i="15"/>
  <c r="F17" i="15"/>
  <c r="L16" i="15"/>
  <c r="F16" i="15"/>
  <c r="L15" i="15"/>
  <c r="F15" i="15"/>
  <c r="L14" i="15"/>
  <c r="F14" i="15"/>
  <c r="L11" i="15"/>
  <c r="F11" i="15"/>
  <c r="L10" i="15"/>
  <c r="F10" i="15"/>
  <c r="L9" i="15"/>
  <c r="F9" i="15"/>
  <c r="L8" i="15"/>
  <c r="F8" i="15"/>
  <c r="L7" i="15"/>
  <c r="N7" i="15" s="1"/>
  <c r="L14" i="25"/>
  <c r="F14" i="25"/>
  <c r="L13" i="25"/>
  <c r="F13" i="25"/>
  <c r="L12" i="25"/>
  <c r="F12" i="25"/>
  <c r="D16" i="25"/>
  <c r="B16" i="25"/>
  <c r="L9" i="25"/>
  <c r="F9" i="25"/>
  <c r="L8" i="25"/>
  <c r="F8" i="25"/>
  <c r="L7" i="25"/>
  <c r="F7" i="25"/>
  <c r="N7" i="25" s="1"/>
  <c r="N12" i="25" l="1"/>
  <c r="N14" i="25"/>
  <c r="N13" i="25"/>
  <c r="N9" i="25"/>
  <c r="N8" i="25"/>
  <c r="H13" i="13"/>
  <c r="N9" i="15"/>
  <c r="N17" i="15"/>
  <c r="I14" i="26"/>
  <c r="I10" i="26"/>
  <c r="I8" i="26"/>
  <c r="I12" i="26"/>
  <c r="I7" i="26"/>
  <c r="I13" i="26"/>
  <c r="I11" i="26"/>
  <c r="I9" i="26"/>
  <c r="K13" i="26"/>
  <c r="K9" i="26"/>
  <c r="K7" i="26"/>
  <c r="K11" i="26"/>
  <c r="K14" i="26"/>
  <c r="K10" i="26"/>
  <c r="K8" i="26"/>
  <c r="K12" i="26"/>
  <c r="I17" i="15"/>
  <c r="I10" i="15"/>
  <c r="I15" i="15"/>
  <c r="I7" i="15"/>
  <c r="I8" i="15"/>
  <c r="I14" i="15"/>
  <c r="I18" i="15"/>
  <c r="I11" i="15"/>
  <c r="I16" i="15"/>
  <c r="I9" i="15"/>
  <c r="E18" i="15"/>
  <c r="E14" i="15"/>
  <c r="E9" i="15"/>
  <c r="E16" i="15"/>
  <c r="E11" i="15"/>
  <c r="E17" i="15"/>
  <c r="E10" i="15"/>
  <c r="E8" i="15"/>
  <c r="E15" i="15"/>
  <c r="E7" i="15"/>
  <c r="C13" i="25"/>
  <c r="C9" i="25"/>
  <c r="C12" i="25"/>
  <c r="C8" i="25"/>
  <c r="C14" i="25"/>
  <c r="C7" i="25"/>
  <c r="E9" i="25"/>
  <c r="E13" i="25"/>
  <c r="E7" i="25"/>
  <c r="E14" i="25"/>
  <c r="E8" i="25"/>
  <c r="E12" i="25"/>
  <c r="N8" i="15"/>
  <c r="N10" i="15"/>
  <c r="N14" i="15"/>
  <c r="N16" i="15"/>
  <c r="N18" i="15"/>
  <c r="N11" i="15"/>
  <c r="N15" i="15"/>
  <c r="N8" i="26"/>
  <c r="E4" i="32"/>
  <c r="F12" i="15"/>
  <c r="N12" i="15" s="1"/>
  <c r="L10" i="25"/>
  <c r="L12" i="15"/>
  <c r="F10" i="25"/>
  <c r="N10" i="26"/>
  <c r="N12" i="26"/>
  <c r="N14" i="26"/>
  <c r="J20" i="15"/>
  <c r="E12" i="33"/>
  <c r="C14" i="33"/>
  <c r="L19" i="15"/>
  <c r="G8" i="29"/>
  <c r="F8" i="29"/>
  <c r="F10" i="29"/>
  <c r="N9" i="26"/>
  <c r="N11" i="26"/>
  <c r="N13" i="26"/>
  <c r="L15" i="26"/>
  <c r="F15" i="26"/>
  <c r="N7" i="26"/>
  <c r="F19" i="15"/>
  <c r="J16" i="25"/>
  <c r="H16" i="25"/>
  <c r="L15" i="25"/>
  <c r="F15" i="25"/>
  <c r="J13" i="22"/>
  <c r="J12" i="22"/>
  <c r="J11" i="22"/>
  <c r="J10" i="22"/>
  <c r="J9" i="22"/>
  <c r="J8" i="22"/>
  <c r="J7" i="22"/>
  <c r="J6" i="22"/>
  <c r="I14" i="22"/>
  <c r="H14" i="22"/>
  <c r="F14" i="22"/>
  <c r="E14" i="22"/>
  <c r="G13" i="22"/>
  <c r="G12" i="22"/>
  <c r="G11" i="22"/>
  <c r="G10" i="22"/>
  <c r="G9" i="22"/>
  <c r="G8" i="22"/>
  <c r="G7" i="22"/>
  <c r="G6" i="22"/>
  <c r="D13" i="22"/>
  <c r="D12" i="22"/>
  <c r="D11" i="22"/>
  <c r="D10" i="22"/>
  <c r="D9" i="22"/>
  <c r="D8" i="22"/>
  <c r="D7" i="22"/>
  <c r="D6" i="22"/>
  <c r="C14" i="22"/>
  <c r="B14" i="22"/>
  <c r="H14" i="11"/>
  <c r="H13" i="11"/>
  <c r="H12" i="11"/>
  <c r="H11" i="11"/>
  <c r="H10" i="11"/>
  <c r="H9" i="11"/>
  <c r="H8" i="11"/>
  <c r="H7" i="11"/>
  <c r="H13" i="19"/>
  <c r="H10" i="19"/>
  <c r="H6" i="19"/>
  <c r="G12" i="19"/>
  <c r="E13" i="19"/>
  <c r="D6" i="14"/>
  <c r="D9" i="14" s="1"/>
  <c r="C6" i="14"/>
  <c r="C9" i="14" s="1"/>
  <c r="B6" i="14"/>
  <c r="B9" i="14" s="1"/>
  <c r="N15" i="25" l="1"/>
  <c r="N10" i="25"/>
  <c r="N19" i="15"/>
  <c r="E9" i="14"/>
  <c r="K16" i="15"/>
  <c r="K8" i="15"/>
  <c r="K18" i="15"/>
  <c r="K14" i="15"/>
  <c r="K10" i="15"/>
  <c r="K15" i="15"/>
  <c r="K7" i="15"/>
  <c r="K9" i="15"/>
  <c r="K11" i="15"/>
  <c r="K17" i="15"/>
  <c r="I12" i="25"/>
  <c r="I14" i="25"/>
  <c r="I8" i="25"/>
  <c r="I13" i="25"/>
  <c r="I7" i="25"/>
  <c r="I9" i="25"/>
  <c r="G10" i="26"/>
  <c r="G14" i="26"/>
  <c r="G8" i="26"/>
  <c r="G12" i="26"/>
  <c r="G9" i="26"/>
  <c r="G11" i="26"/>
  <c r="G13" i="26"/>
  <c r="G7" i="26"/>
  <c r="K13" i="25"/>
  <c r="K7" i="25"/>
  <c r="K9" i="25"/>
  <c r="K14" i="25"/>
  <c r="K8" i="25"/>
  <c r="K12" i="25"/>
  <c r="M12" i="26"/>
  <c r="M8" i="26"/>
  <c r="M14" i="26"/>
  <c r="M10" i="26"/>
  <c r="M13" i="26"/>
  <c r="M9" i="26"/>
  <c r="M7" i="26"/>
  <c r="M11" i="26"/>
  <c r="L20" i="15"/>
  <c r="D11" i="14"/>
  <c r="I12" i="15"/>
  <c r="E6" i="32"/>
  <c r="E7" i="32"/>
  <c r="E12" i="32"/>
  <c r="E10" i="32"/>
  <c r="E13" i="32"/>
  <c r="E9" i="32"/>
  <c r="C12" i="15"/>
  <c r="C11" i="14"/>
  <c r="C12" i="14" s="1"/>
  <c r="E6" i="14"/>
  <c r="E12" i="15"/>
  <c r="E19" i="15"/>
  <c r="C11" i="19"/>
  <c r="C6" i="19"/>
  <c r="C10" i="19"/>
  <c r="C19" i="15"/>
  <c r="I19" i="15"/>
  <c r="G14" i="22"/>
  <c r="D14" i="22"/>
  <c r="J14" i="22"/>
  <c r="G10" i="29"/>
  <c r="C15" i="26"/>
  <c r="I15" i="26"/>
  <c r="E15" i="26"/>
  <c r="N15" i="26"/>
  <c r="K15" i="26"/>
  <c r="F20" i="15"/>
  <c r="L16" i="25"/>
  <c r="F16" i="25"/>
  <c r="G10" i="19"/>
  <c r="G6" i="19"/>
  <c r="G13" i="19"/>
  <c r="G9" i="19"/>
  <c r="G7" i="19"/>
  <c r="G11" i="19"/>
  <c r="C9" i="19"/>
  <c r="C13" i="19"/>
  <c r="C8" i="19"/>
  <c r="C12" i="19"/>
  <c r="C7" i="19"/>
  <c r="G8" i="19"/>
  <c r="E6" i="19"/>
  <c r="E7" i="19"/>
  <c r="E8" i="19"/>
  <c r="E9" i="19"/>
  <c r="E10" i="19"/>
  <c r="E11" i="19"/>
  <c r="E12" i="19"/>
  <c r="B11" i="14"/>
  <c r="B12" i="14" s="1"/>
  <c r="E11" i="13"/>
  <c r="E9" i="13"/>
  <c r="E12" i="13"/>
  <c r="E7" i="13"/>
  <c r="F8" i="12"/>
  <c r="D8" i="12"/>
  <c r="B8" i="12"/>
  <c r="D12" i="14" l="1"/>
  <c r="E12" i="14"/>
  <c r="M14" i="25"/>
  <c r="M8" i="25"/>
  <c r="M12" i="25"/>
  <c r="M9" i="25"/>
  <c r="M13" i="25"/>
  <c r="M7" i="25"/>
  <c r="G18" i="15"/>
  <c r="G8" i="15"/>
  <c r="G7" i="15"/>
  <c r="N20" i="15"/>
  <c r="G16" i="15"/>
  <c r="G10" i="15"/>
  <c r="G15" i="15"/>
  <c r="G9" i="15"/>
  <c r="G17" i="15"/>
  <c r="G11" i="15"/>
  <c r="G14" i="15"/>
  <c r="N16" i="25"/>
  <c r="G13" i="25"/>
  <c r="G8" i="25"/>
  <c r="G7" i="25"/>
  <c r="G14" i="25"/>
  <c r="G12" i="25"/>
  <c r="G9" i="25"/>
  <c r="M15" i="15"/>
  <c r="M14" i="15"/>
  <c r="M9" i="15"/>
  <c r="M17" i="15"/>
  <c r="M7" i="15"/>
  <c r="M11" i="15"/>
  <c r="M18" i="15"/>
  <c r="M8" i="15"/>
  <c r="M16" i="15"/>
  <c r="M10" i="15"/>
  <c r="C20" i="15"/>
  <c r="I15" i="25"/>
  <c r="E20" i="15"/>
  <c r="E11" i="14"/>
  <c r="E10" i="25"/>
  <c r="K12" i="15"/>
  <c r="I10" i="25"/>
  <c r="C10" i="25"/>
  <c r="C7" i="12"/>
  <c r="C6" i="12"/>
  <c r="K10" i="25"/>
  <c r="I20" i="15"/>
  <c r="E14" i="19"/>
  <c r="C14" i="19"/>
  <c r="K19" i="15"/>
  <c r="E6" i="12"/>
  <c r="E7" i="12"/>
  <c r="G6" i="12"/>
  <c r="G7" i="12"/>
  <c r="M15" i="26"/>
  <c r="G15" i="26"/>
  <c r="K15" i="25"/>
  <c r="C15" i="25"/>
  <c r="E15" i="25"/>
  <c r="G14" i="19"/>
  <c r="E8" i="13"/>
  <c r="E6" i="13" s="1"/>
  <c r="G12" i="13"/>
  <c r="G7" i="13"/>
  <c r="G9" i="13"/>
  <c r="G11" i="13"/>
  <c r="G8" i="13"/>
  <c r="C7" i="13"/>
  <c r="C8" i="13"/>
  <c r="C12" i="13"/>
  <c r="C11" i="13"/>
  <c r="C9" i="13"/>
  <c r="E10" i="13"/>
  <c r="H8" i="12"/>
  <c r="G10" i="25" l="1"/>
  <c r="G15" i="25"/>
  <c r="M12" i="15"/>
  <c r="M19" i="15"/>
  <c r="G12" i="15"/>
  <c r="G19" i="15"/>
  <c r="M10" i="25"/>
  <c r="K20" i="15"/>
  <c r="G6" i="13"/>
  <c r="C8" i="12"/>
  <c r="I16" i="25"/>
  <c r="C16" i="25"/>
  <c r="K16" i="25"/>
  <c r="E16" i="25"/>
  <c r="M15" i="25"/>
  <c r="E13" i="13"/>
  <c r="C10" i="13"/>
  <c r="C6" i="13"/>
  <c r="G10" i="13"/>
  <c r="E8" i="12"/>
  <c r="G8" i="12"/>
  <c r="G16" i="25" l="1"/>
  <c r="M20" i="15"/>
  <c r="G20" i="15"/>
  <c r="C13" i="13"/>
  <c r="G13" i="13"/>
  <c r="M16" i="25"/>
  <c r="G13" i="11"/>
  <c r="E12" i="11"/>
  <c r="C12" i="11"/>
  <c r="G12" i="11"/>
  <c r="G10" i="11" l="1"/>
  <c r="G8" i="11"/>
  <c r="C13" i="11"/>
  <c r="G6" i="11"/>
  <c r="E13" i="11"/>
  <c r="G7" i="11"/>
  <c r="G9" i="11"/>
  <c r="G11" i="11"/>
  <c r="C6" i="11"/>
  <c r="C10" i="11"/>
  <c r="C11" i="11"/>
  <c r="C9" i="11"/>
  <c r="C7" i="11"/>
  <c r="C8" i="11"/>
  <c r="E6" i="11"/>
  <c r="E7" i="11"/>
  <c r="E8" i="11"/>
  <c r="E9" i="11"/>
  <c r="E10" i="11"/>
  <c r="E11" i="11"/>
  <c r="C14" i="11" l="1"/>
  <c r="G14" i="11"/>
  <c r="E14" i="11"/>
  <c r="C5" i="31" l="1"/>
  <c r="D4" i="32" l="1"/>
  <c r="D9" i="32" s="1"/>
  <c r="F9" i="32" s="1"/>
  <c r="E5" i="31"/>
  <c r="D7" i="32" l="1"/>
  <c r="F7" i="32" s="1"/>
  <c r="D6" i="32"/>
  <c r="F6" i="32" s="1"/>
  <c r="D13" i="32"/>
  <c r="F13" i="32" s="1"/>
  <c r="D12" i="32"/>
  <c r="F12" i="32" s="1"/>
  <c r="D10" i="32"/>
  <c r="F10" i="32" s="1"/>
  <c r="F4" i="32"/>
</calcChain>
</file>

<file path=xl/sharedStrings.xml><?xml version="1.0" encoding="utf-8"?>
<sst xmlns="http://schemas.openxmlformats.org/spreadsheetml/2006/main" count="1535" uniqueCount="822">
  <si>
    <t>Датум</t>
  </si>
  <si>
    <t>Број запослених</t>
  </si>
  <si>
    <t>Износ</t>
  </si>
  <si>
    <t>%</t>
  </si>
  <si>
    <t>1.</t>
  </si>
  <si>
    <t>Структура капитала</t>
  </si>
  <si>
    <t>Број банакa</t>
  </si>
  <si>
    <t>Већински домаћи капитал</t>
  </si>
  <si>
    <t xml:space="preserve">Већински страни капитал </t>
  </si>
  <si>
    <t>Индекс</t>
  </si>
  <si>
    <t>ОПИС</t>
  </si>
  <si>
    <t>(у 000 КМ)</t>
  </si>
  <si>
    <t>1.Новчана средства</t>
  </si>
  <si>
    <t>2.Хартије од вриједности за трговање</t>
  </si>
  <si>
    <t>3.Пласмани другим банкама</t>
  </si>
  <si>
    <t>4. Кредити (бруто)</t>
  </si>
  <si>
    <t>6.Пословни простор и остала фиксна актива</t>
  </si>
  <si>
    <t>7.Остала актива</t>
  </si>
  <si>
    <t>11.Укупно ванбиланс (12+13)</t>
  </si>
  <si>
    <t>15.Депозити</t>
  </si>
  <si>
    <t>16.Узете позајмице</t>
  </si>
  <si>
    <t>17.Обавезе по узетим кредитима</t>
  </si>
  <si>
    <t>19.Остале обавезе</t>
  </si>
  <si>
    <t>20.Резерве за ставке ванбиланса</t>
  </si>
  <si>
    <t>21.Капитал</t>
  </si>
  <si>
    <t>23.Укупно ванбиланс (24+25)</t>
  </si>
  <si>
    <t>5. Хартије од вриједности којe се држе до доспијећа</t>
  </si>
  <si>
    <t>Банкомати</t>
  </si>
  <si>
    <t>Инд.</t>
  </si>
  <si>
    <t xml:space="preserve"> Депозити у КМ</t>
  </si>
  <si>
    <t xml:space="preserve"> Деп. у страној валути</t>
  </si>
  <si>
    <t>Укупно</t>
  </si>
  <si>
    <t>1. Краткорочни депозити</t>
  </si>
  <si>
    <t>2. Дугорочни депозити</t>
  </si>
  <si>
    <t>Банке РС</t>
  </si>
  <si>
    <t>KM</t>
  </si>
  <si>
    <t>Готов новац</t>
  </si>
  <si>
    <t>Рачун резерви код ЦБ БиХ</t>
  </si>
  <si>
    <t>Рачуни депозита код депоз. инст. у БиХ</t>
  </si>
  <si>
    <t>Рачуни депозита код депоз. инст. у иностр.</t>
  </si>
  <si>
    <t>Новчана средства у процесу наплате</t>
  </si>
  <si>
    <t>Неисплаћени дугови</t>
  </si>
  <si>
    <t>Доспјела потраживања</t>
  </si>
  <si>
    <t>Дугор. кредити 
&gt;1 год.</t>
  </si>
  <si>
    <t>1. Краткорочни кредити</t>
  </si>
  <si>
    <t>2. Дугорочни кредити</t>
  </si>
  <si>
    <t>УКУПНО</t>
  </si>
  <si>
    <t>Период</t>
  </si>
  <si>
    <t>РEГУЛATOРНИ KAПИTAЛ</t>
  </si>
  <si>
    <t>1.1.</t>
  </si>
  <si>
    <t>OСНOВНИ KAПИTAЛ</t>
  </si>
  <si>
    <t>1.1.1.1.</t>
  </si>
  <si>
    <t>Уплaћeни инструмeнти кaпитaлa</t>
  </si>
  <si>
    <t>1.1.1.2.</t>
  </si>
  <si>
    <t>Емисиона премија на акције</t>
  </si>
  <si>
    <t>1.1.1.3.</t>
  </si>
  <si>
    <t>Задржана добит протеклих година</t>
  </si>
  <si>
    <t>1.1.1.4.</t>
  </si>
  <si>
    <t xml:space="preserve">Призната добит или губитак </t>
  </si>
  <si>
    <t>1.1.1.5.</t>
  </si>
  <si>
    <t>Остали укупни резултат</t>
  </si>
  <si>
    <t>1.1.1.6.</t>
  </si>
  <si>
    <t>Остале резерве</t>
  </si>
  <si>
    <t>1.1.1.7.</t>
  </si>
  <si>
    <t>1.1.1.8.</t>
  </si>
  <si>
    <t>1.1.1.9.</t>
  </si>
  <si>
    <t>(–) Одбици од ставки додатног основног капитала који премашују  додатни основни капитал</t>
  </si>
  <si>
    <t>1.1.2.1.</t>
  </si>
  <si>
    <t>Плаћени инструменти капитала који се признају као додатни основни капитал</t>
  </si>
  <si>
    <t>1.1.2.2.</t>
  </si>
  <si>
    <t>(–) Одбици од ставки допунског капитала који премашују допунски капитал</t>
  </si>
  <si>
    <t>1.1.2.3.</t>
  </si>
  <si>
    <t>Одбитак од ставки додатног основног капитала који премашује додатни основни капитал (одбија се од редовног основног капитала)</t>
  </si>
  <si>
    <t>1.2.</t>
  </si>
  <si>
    <t>1.2.1.</t>
  </si>
  <si>
    <t>Плаћени инструменти капитала и субординисани кредити који се признају као допунски капитал</t>
  </si>
  <si>
    <t>1.2.2.</t>
  </si>
  <si>
    <t>Опште исправке вриједности за кредитни ризик у складу са стандардизованим приступом</t>
  </si>
  <si>
    <t>1.2.3.</t>
  </si>
  <si>
    <t>Одбитак од ставки допунског капитала који премашује допунски капитал (одбијен у додатном основном капиталу)</t>
  </si>
  <si>
    <t>1.2.4.</t>
  </si>
  <si>
    <t>Елементи или одбици од допунског капитала – остало (недостајући износ регулаторних резерви)</t>
  </si>
  <si>
    <t>РEДOВНИ OСНOВНИ KAПИTAЛ (CET 1)</t>
  </si>
  <si>
    <t>(–) Остала нематеријална имовина</t>
  </si>
  <si>
    <t>ДОДАТНИ ОСНОВНИ КАПИТАЛ (AT 1)</t>
  </si>
  <si>
    <t>ДОПУНСКИ КАПИТАЛ (Т2)</t>
  </si>
  <si>
    <t>1.1.1.</t>
  </si>
  <si>
    <t>1.1.2.</t>
  </si>
  <si>
    <t>Укупан износ изложености ризику</t>
  </si>
  <si>
    <t>Регулаторни капитал</t>
  </si>
  <si>
    <t>Вишак (+) / мањак (–) регулаторног капитала</t>
  </si>
  <si>
    <t>Основни капитал</t>
  </si>
  <si>
    <t>Вишак (+) / мањак (–) основног капитала</t>
  </si>
  <si>
    <t>Редовни основни капитал</t>
  </si>
  <si>
    <t>Вишак (+) / мањак (–) редовног основног капитала</t>
  </si>
  <si>
    <t>Стопа регулаторног капитала (мин. 12%)</t>
  </si>
  <si>
    <t>Стопа основног капитала (мин. 9%)</t>
  </si>
  <si>
    <t xml:space="preserve">Стопа редовног основног капитала (мин. 6,75%) </t>
  </si>
  <si>
    <t>Кратк. кредити
 &lt; 1 год.</t>
  </si>
  <si>
    <t>1. Ставке ванбиланса са фактором конверзије</t>
  </si>
  <si>
    <t xml:space="preserve">        10%</t>
  </si>
  <si>
    <t>2. Остала имовина</t>
  </si>
  <si>
    <t xml:space="preserve">        20%</t>
  </si>
  <si>
    <t xml:space="preserve">        50%</t>
  </si>
  <si>
    <t xml:space="preserve">        100%</t>
  </si>
  <si>
    <t>3. (-) Износ одбитних ставки активе – основни капитал</t>
  </si>
  <si>
    <t>4.Изложености стопе финансијске полуге (1+2+3)</t>
  </si>
  <si>
    <t>5. Основни капитал</t>
  </si>
  <si>
    <t>6. Стопа финансијске полуге (5/4)</t>
  </si>
  <si>
    <t>1. Заштитни слој ликвидности</t>
  </si>
  <si>
    <t>3. Коефицијент покрића ликвидности - LCR (1/2)</t>
  </si>
  <si>
    <t>Износ депозита</t>
  </si>
  <si>
    <t>Износ кредита</t>
  </si>
  <si>
    <t>УКУПНО (1.+2.)</t>
  </si>
  <si>
    <t>Јед. бан. ФБиХ</t>
  </si>
  <si>
    <t xml:space="preserve">УКУПНО </t>
  </si>
  <si>
    <t xml:space="preserve"> 1. Банке РС</t>
  </si>
  <si>
    <t xml:space="preserve"> 2. Пословне јединице банака ФБиХ</t>
  </si>
  <si>
    <t xml:space="preserve"> 4. Минус: Пословне јед. банака РС у ФБиХ</t>
  </si>
  <si>
    <t>2. Просјечна нето актива</t>
  </si>
  <si>
    <t>3. Просјечни укупни капитал</t>
  </si>
  <si>
    <t>1. Нето добит</t>
  </si>
  <si>
    <t>а) Приходи од камата и слични приходи</t>
  </si>
  <si>
    <t>ДОБИТ ПРИЈЕ ОПОРЕЗИВАЊА</t>
  </si>
  <si>
    <t>ГУБИТАК</t>
  </si>
  <si>
    <t>ПОРЕЗИ</t>
  </si>
  <si>
    <t>Добит по основу повећ.одл.пор.средст. и смањ.одл.пор.обав.</t>
  </si>
  <si>
    <t>Губит. по основу смањ.одл.пор.средст. и повећ.одл.пор.обав.</t>
  </si>
  <si>
    <t>НЕТО-ДОБИТ</t>
  </si>
  <si>
    <t>НЕТО - ГУБИТАК</t>
  </si>
  <si>
    <t>2. Нето ликвидносни одливи</t>
  </si>
  <si>
    <t>* Укупне приходе чине нето каматни приход и оперативни приход</t>
  </si>
  <si>
    <t>9. Укупни оперативни расходи</t>
  </si>
  <si>
    <t>10. Укупни приходи умањени за остале пословне и директне трошкове*</t>
  </si>
  <si>
    <t>11. Нето каматни приход/просјечна нето актива</t>
  </si>
  <si>
    <t>12. Оперативни приходи/просјечна нето актива</t>
  </si>
  <si>
    <t>SELECT datum,SUM(iznos) from aggoff.dbo.bu</t>
  </si>
  <si>
    <t>where ( datum='20190630' or day(datum)=30 and month(datum)=06 and YEAR(datum)&gt;2013) and stavka='9ND'</t>
  </si>
  <si>
    <t>group by datum</t>
  </si>
  <si>
    <t>where ( datum='20190630' or day(datum)=30 and month(datum)=06 and YEAR(datum)&gt;2013) and stavka='9NG'</t>
  </si>
  <si>
    <t>neto dobit</t>
  </si>
  <si>
    <t>neto gubitak</t>
  </si>
  <si>
    <t>neto kamatni prihod</t>
  </si>
  <si>
    <t>where ( datum='20190630' or day(datum)=30 and month(datum)=06 and YEAR(datum)&gt;2013) and stavka='NKS'</t>
  </si>
  <si>
    <t>UKUPNI OPERATIVNI PRIHOD</t>
  </si>
  <si>
    <t>where ( datum='20190630' or day(datum)=30 and month(datum)=06 and YEAR(datum)&gt;2013) and stavka='UOP'</t>
  </si>
  <si>
    <t>where ( datum='20190630' or day(datum)=30 and month(datum)=06 and YEAR(datum)&gt;2013) and stavka ='OPT'</t>
  </si>
  <si>
    <t>13.   Укупни оперативни расходи/
Укупни приходи умањени за остале пословне и директне трошкове (CIR)</t>
  </si>
  <si>
    <t>О П И С</t>
  </si>
  <si>
    <t>НКС</t>
  </si>
  <si>
    <t>ЕКС</t>
  </si>
  <si>
    <t>Јед. банака ФБиХ</t>
  </si>
  <si>
    <t>Унутарбанкарске платне трансакције</t>
  </si>
  <si>
    <t>Међубанкарске платне трансакције</t>
  </si>
  <si>
    <t>Број трансакција</t>
  </si>
  <si>
    <t>5. УКУПНО</t>
  </si>
  <si>
    <t>БАНКА</t>
  </si>
  <si>
    <t xml:space="preserve">СЈЕДИШТЕ </t>
  </si>
  <si>
    <t>АДРЕСА</t>
  </si>
  <si>
    <t>ПРЕДСЈЕДНИК УПРАВЕ</t>
  </si>
  <si>
    <t>Напомена:</t>
  </si>
  <si>
    <t>Агенција за банкарство Републике Српске</t>
  </si>
  <si>
    <t>9.а. Исправке вриједности за ставке кредита</t>
  </si>
  <si>
    <t>9.б.Исправке вријед. за ставке активе осим кредита</t>
  </si>
  <si>
    <t>12. Активни ванбиланс</t>
  </si>
  <si>
    <t>13. Комисиони послови (агентски)</t>
  </si>
  <si>
    <t>24. Активни ванбиланс</t>
  </si>
  <si>
    <t>25. Комисиони послови (агентски)</t>
  </si>
  <si>
    <t xml:space="preserve"> 2.1. орочена штедња</t>
  </si>
  <si>
    <t xml:space="preserve"> 2.2. штедња по виђењу</t>
  </si>
  <si>
    <t>3. Кредити/Штедња</t>
  </si>
  <si>
    <t>5. Укупно депозити (2+4)</t>
  </si>
  <si>
    <t>6. Кредити/Укупни депозити</t>
  </si>
  <si>
    <t>Укупни кредити</t>
  </si>
  <si>
    <t>Помоћна табела</t>
  </si>
  <si>
    <t>OVAKO treba za 2015</t>
  </si>
  <si>
    <t>НКС = номиналне каматне стопе; ЕКС = ефективне каматне стопе</t>
  </si>
  <si>
    <t>1.1.1.10</t>
  </si>
  <si>
    <t>(–) Одложена пореска имовина - средства која зависи од будуће   профитабилности  и не произилази из привремених разлика умањених за повезане пореске обавезе</t>
  </si>
  <si>
    <t>(–) Одложена пореска имовина - средства која зависи од будуће профитабилности  и произилази из привремених разлика</t>
  </si>
  <si>
    <t>ТАБЕЛЕ ЗА ИЗВЈЕШТАЈ О СТАЊУ У БАНКАРСКОМ СЕКТОРУ РС</t>
  </si>
  <si>
    <t>Укупни капитал</t>
  </si>
  <si>
    <t>Ukupno</t>
  </si>
  <si>
    <t>Iznos</t>
  </si>
  <si>
    <t>OPIS</t>
  </si>
  <si>
    <t>4. Krediti (bruto)</t>
  </si>
  <si>
    <t>Indeks</t>
  </si>
  <si>
    <t>NKS</t>
  </si>
  <si>
    <t>18.Субординисани дугови</t>
  </si>
  <si>
    <t>6. Нето каматни приход</t>
  </si>
  <si>
    <t>8. Oстали пословни и директни трошкови</t>
  </si>
  <si>
    <t>4.  ROAA (1/2)</t>
  </si>
  <si>
    <t>5.  ROAE (1/3)</t>
  </si>
  <si>
    <t>Готовинске платне трансакције</t>
  </si>
  <si>
    <t>Безготовинске платне трансакције</t>
  </si>
  <si>
    <t>УКУПНО (1-2+3)</t>
  </si>
  <si>
    <t>Опис</t>
  </si>
  <si>
    <t>Учешће</t>
  </si>
  <si>
    <t>Остало</t>
  </si>
  <si>
    <t>Ниво кредитног ризика</t>
  </si>
  <si>
    <t>ECL</t>
  </si>
  <si>
    <t>Укупнo ECL</t>
  </si>
  <si>
    <t>Стопа NPL</t>
  </si>
  <si>
    <t>Укупни кредити правна лица</t>
  </si>
  <si>
    <t>А - Пољопривреда, шумарство и риболов</t>
  </si>
  <si>
    <t>B - Вађење руда и камена</t>
  </si>
  <si>
    <t>C - Прерађивачка индустрија</t>
  </si>
  <si>
    <t>D - Производња и снадбијевање електричном енергијом, гасом, паром и климатизација</t>
  </si>
  <si>
    <t>E - Снадбијевање водом; канализација, управљање отпадом и дјелатности санације (ремедијације) животне средине</t>
  </si>
  <si>
    <t>F - Грађевинарство</t>
  </si>
  <si>
    <t>G - Трговина на велико и на мало; поправак моторних возила и мотоцикала</t>
  </si>
  <si>
    <t>H - Саобраћај и складиштење</t>
  </si>
  <si>
    <t>I - Дјелатности пружања смјештаја, припреме и послуживања хране; хотелијерство и угоститељство</t>
  </si>
  <si>
    <t>Ј - Информације и комуникације</t>
  </si>
  <si>
    <t>К - Финансијске дјелатности и дјелатности осигурања</t>
  </si>
  <si>
    <t>L - Пословање некретнинама</t>
  </si>
  <si>
    <t>M - Стручне, научне и техничке дјелатности</t>
  </si>
  <si>
    <t>N - Административне и помоћне услужне дјелатности</t>
  </si>
  <si>
    <t>O - Јавна управа и одбрана; обавезно социјално осигурање</t>
  </si>
  <si>
    <t>P - Образовање</t>
  </si>
  <si>
    <t>Q - Дјелатности здравствене заштите и социјалног рада</t>
  </si>
  <si>
    <t>R - Умјетност, забава и рекреација</t>
  </si>
  <si>
    <t>S - Остале услужне дјелатности</t>
  </si>
  <si>
    <t>T - 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</si>
  <si>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U - Дјелатности екстериторијалних организација и органа</t>
  </si>
  <si>
    <t>Укупни кредити становништва</t>
  </si>
  <si>
    <t xml:space="preserve"> Општа потрошња</t>
  </si>
  <si>
    <t xml:space="preserve"> Стамбена изградња</t>
  </si>
  <si>
    <t xml:space="preserve">Обављање дјелатности </t>
  </si>
  <si>
    <t xml:space="preserve">Укупни кредити </t>
  </si>
  <si>
    <t>Стопа покрив.</t>
  </si>
  <si>
    <t>Биланс</t>
  </si>
  <si>
    <t>Финансијска имовина по амортизованом трошку</t>
  </si>
  <si>
    <t xml:space="preserve">   Дужничке хартије од вриједности</t>
  </si>
  <si>
    <t xml:space="preserve">   Кредити  </t>
  </si>
  <si>
    <t xml:space="preserve">   Остала актива</t>
  </si>
  <si>
    <t>Финансијска имовина по фер вриједности кроз биланс успјеха</t>
  </si>
  <si>
    <t>Остала финансијска потраживања</t>
  </si>
  <si>
    <t>Ванбиланс</t>
  </si>
  <si>
    <t>Издате гаранције</t>
  </si>
  <si>
    <t>Непокривени акредитиви</t>
  </si>
  <si>
    <t>Неопозиво одобрени, неискориштени кредити</t>
  </si>
  <si>
    <t>Остале потенцијалне обавезе банке</t>
  </si>
  <si>
    <t>Ниво кредитног ризика 1</t>
  </si>
  <si>
    <t>Ниво кредитног ризика 2</t>
  </si>
  <si>
    <t>Ниво кредитног ризика 3</t>
  </si>
  <si>
    <t>Кредити</t>
  </si>
  <si>
    <t>Укупно кредити</t>
  </si>
  <si>
    <t>oznaka</t>
  </si>
  <si>
    <t>Депозити</t>
  </si>
  <si>
    <t>Tab 3</t>
  </si>
  <si>
    <t>Tab 5</t>
  </si>
  <si>
    <t>Tab 8</t>
  </si>
  <si>
    <t>Tab 10</t>
  </si>
  <si>
    <t>Tab 17</t>
  </si>
  <si>
    <t>3. Пласмани другим банкама</t>
  </si>
  <si>
    <t>1) Каматоносни рачуни депозита код депозитних институција</t>
  </si>
  <si>
    <t>а) Пословни и директни расходи</t>
  </si>
  <si>
    <t>б) Оперативни расходи</t>
  </si>
  <si>
    <t>6. ПОРЕЗИ</t>
  </si>
  <si>
    <t>010</t>
  </si>
  <si>
    <t>015</t>
  </si>
  <si>
    <t>020</t>
  </si>
  <si>
    <t>030</t>
  </si>
  <si>
    <t>040</t>
  </si>
  <si>
    <t>050</t>
  </si>
  <si>
    <t>060</t>
  </si>
  <si>
    <t>070</t>
  </si>
  <si>
    <t xml:space="preserve">   Емисиона премија на акције</t>
  </si>
  <si>
    <t>080</t>
  </si>
  <si>
    <t>091</t>
  </si>
  <si>
    <t xml:space="preserve">   (–) Улагања у инструменте редовног основног капитала за које Агенција утврди да не представља реално и прихватљиво повећање регулаторног капитала</t>
  </si>
  <si>
    <t>092</t>
  </si>
  <si>
    <t>130</t>
  </si>
  <si>
    <t>140</t>
  </si>
  <si>
    <t>150</t>
  </si>
  <si>
    <t>160</t>
  </si>
  <si>
    <t>170</t>
  </si>
  <si>
    <t>180</t>
  </si>
  <si>
    <t>200</t>
  </si>
  <si>
    <t>230</t>
  </si>
  <si>
    <t>310</t>
  </si>
  <si>
    <t>340</t>
  </si>
  <si>
    <t>1.1.1.11</t>
  </si>
  <si>
    <t>350</t>
  </si>
  <si>
    <t>370</t>
  </si>
  <si>
    <t>440</t>
  </si>
  <si>
    <t>490</t>
  </si>
  <si>
    <t>500</t>
  </si>
  <si>
    <t>530</t>
  </si>
  <si>
    <t>540</t>
  </si>
  <si>
    <t>550</t>
  </si>
  <si>
    <t>ДОДАТНИ ОСНОВНИ КАПИТАЛ</t>
  </si>
  <si>
    <t>720</t>
  </si>
  <si>
    <t>740</t>
  </si>
  <si>
    <t>750</t>
  </si>
  <si>
    <t>760</t>
  </si>
  <si>
    <t>ДОПУНСКИ КАПИТАЛ</t>
  </si>
  <si>
    <t>770</t>
  </si>
  <si>
    <t>920</t>
  </si>
  <si>
    <t>970</t>
  </si>
  <si>
    <t>978</t>
  </si>
  <si>
    <t>Банке РС и организациони дијелови банака из ФБиХ у РС</t>
  </si>
  <si>
    <t>Тржишно учешће банака у укупној активи, капиталу и депозитима</t>
  </si>
  <si>
    <t>Актива по запосленом</t>
  </si>
  <si>
    <t>Секторска структура депозита</t>
  </si>
  <si>
    <t>Структура депозита по валути</t>
  </si>
  <si>
    <t>Рочна структура депозита</t>
  </si>
  <si>
    <t>Структура ванбилансне активе</t>
  </si>
  <si>
    <t>Структура новчаних средстава</t>
  </si>
  <si>
    <t>Секторска структура укупних кредита</t>
  </si>
  <si>
    <t>Прикупљени депозити и пласирани кредити</t>
  </si>
  <si>
    <t>Биланс успјеха банкарског сектора РС</t>
  </si>
  <si>
    <t>ROAA и ROAE показатељи</t>
  </si>
  <si>
    <t>Укупна финансијска имовина према начину вредновања и ЕCL</t>
  </si>
  <si>
    <t>Укупна финансијска имовина према нивоима кредитног ризика</t>
  </si>
  <si>
    <t>Преглед кредита правним и физичким лицима према нивоу кредитног ризика и припадајући ECL</t>
  </si>
  <si>
    <t>Просјечне пондерисане каматне стопе на кредите</t>
  </si>
  <si>
    <t>Просјечне пондерисане каматне стопе на депозите</t>
  </si>
  <si>
    <t>Просјечне пондерисане каматне стопе на прекорачења и депозите по виђењу</t>
  </si>
  <si>
    <t xml:space="preserve">Укупна изложеност банкарског сектора ризику </t>
  </si>
  <si>
    <t>Показатељи адекватности капитала</t>
  </si>
  <si>
    <t>Стопа финансијске полуге</t>
  </si>
  <si>
    <t>Основни подаци о банкама</t>
  </si>
  <si>
    <t>Tab 1</t>
  </si>
  <si>
    <t>Tab 2</t>
  </si>
  <si>
    <t>Tab 4</t>
  </si>
  <si>
    <t>Tab 6</t>
  </si>
  <si>
    <t>Tab 7</t>
  </si>
  <si>
    <t>Tab 9</t>
  </si>
  <si>
    <t>Tab 11</t>
  </si>
  <si>
    <t>Tab 12</t>
  </si>
  <si>
    <t>Tab 13</t>
  </si>
  <si>
    <t>Tab 14</t>
  </si>
  <si>
    <t>Tab 15</t>
  </si>
  <si>
    <t>Tab 16</t>
  </si>
  <si>
    <t>Tab 18</t>
  </si>
  <si>
    <t>Tab 19</t>
  </si>
  <si>
    <t>Tab 20</t>
  </si>
  <si>
    <t>Tab 21</t>
  </si>
  <si>
    <t>Tab 22</t>
  </si>
  <si>
    <t>Tab 23</t>
  </si>
  <si>
    <t>Tab 24</t>
  </si>
  <si>
    <t>Tab 25</t>
  </si>
  <si>
    <t>Tab 26</t>
  </si>
  <si>
    <t>Tab 27</t>
  </si>
  <si>
    <t>Tab 28</t>
  </si>
  <si>
    <t>Tab 29</t>
  </si>
  <si>
    <t>Tab 30</t>
  </si>
  <si>
    <t>Tab 31</t>
  </si>
  <si>
    <t>Tab 32</t>
  </si>
  <si>
    <t>Tab 33</t>
  </si>
  <si>
    <t>Pr 1</t>
  </si>
  <si>
    <t>Pr 2</t>
  </si>
  <si>
    <t>Табеле</t>
  </si>
  <si>
    <t>Рочна и секторска структура депозита</t>
  </si>
  <si>
    <t>Рочна и секторска структура кредита</t>
  </si>
  <si>
    <t>Рочна структура кредита</t>
  </si>
  <si>
    <t>Задуженост становништва по кредитима (осим кредита за обављање дјелатности)</t>
  </si>
  <si>
    <t xml:space="preserve">   Новчана средства, новч. пот. и ост. депоз. по виђењу</t>
  </si>
  <si>
    <t>Унутрашњи платни промет</t>
  </si>
  <si>
    <t>KRD</t>
  </si>
  <si>
    <t>PDB</t>
  </si>
  <si>
    <t>KPL</t>
  </si>
  <si>
    <t>VPD</t>
  </si>
  <si>
    <t>VVP</t>
  </si>
  <si>
    <t>PVO</t>
  </si>
  <si>
    <t>OPK</t>
  </si>
  <si>
    <t>UPK</t>
  </si>
  <si>
    <t>DEP</t>
  </si>
  <si>
    <t>UDB</t>
  </si>
  <si>
    <t>UDO</t>
  </si>
  <si>
    <t>OKP</t>
  </si>
  <si>
    <t>SDO</t>
  </si>
  <si>
    <t>OSR</t>
  </si>
  <si>
    <t>URH</t>
  </si>
  <si>
    <t>PPD</t>
  </si>
  <si>
    <t>NPK</t>
  </si>
  <si>
    <t>NVB</t>
  </si>
  <si>
    <t>NIU</t>
  </si>
  <si>
    <t>PPT</t>
  </si>
  <si>
    <t>OOP</t>
  </si>
  <si>
    <t>UOP</t>
  </si>
  <si>
    <t>TRG</t>
  </si>
  <si>
    <t>OPT</t>
  </si>
  <si>
    <t>UPD</t>
  </si>
  <si>
    <t>TPD</t>
  </si>
  <si>
    <t>TPA</t>
  </si>
  <si>
    <t>OOT</t>
  </si>
  <si>
    <t>UOR</t>
  </si>
  <si>
    <t>UNR</t>
  </si>
  <si>
    <t>4DP</t>
  </si>
  <si>
    <t>5GB</t>
  </si>
  <si>
    <t>6PR</t>
  </si>
  <si>
    <t>7DB</t>
  </si>
  <si>
    <t>8GB</t>
  </si>
  <si>
    <t>9ND</t>
  </si>
  <si>
    <t>9NG</t>
  </si>
  <si>
    <t>II Орг. дијелови банака из ФБиХ у РС</t>
  </si>
  <si>
    <t>Остали организациони дијелови</t>
  </si>
  <si>
    <t>POS уређаји</t>
  </si>
  <si>
    <t>мил. КМ</t>
  </si>
  <si>
    <t>mil. KM</t>
  </si>
  <si>
    <t>у укупној активи</t>
  </si>
  <si>
    <t>у укупном капиталу</t>
  </si>
  <si>
    <t>у депозитима</t>
  </si>
  <si>
    <t>ПАСИВА(ОБАВЕЗЕ)</t>
  </si>
  <si>
    <t>8. УКУПНО (1 до 7)</t>
  </si>
  <si>
    <t>АКТИВА (ИМОВИНА)</t>
  </si>
  <si>
    <t>AKTIVA (IMOVINA)</t>
  </si>
  <si>
    <t>Јавна и државна предузећа</t>
  </si>
  <si>
    <t>Приватна предузећа и друштва</t>
  </si>
  <si>
    <t>Непрофитне организације</t>
  </si>
  <si>
    <t xml:space="preserve">Банке и банкарске институције </t>
  </si>
  <si>
    <t>Небанкарске фин. институције</t>
  </si>
  <si>
    <t>Влада и владине инст.</t>
  </si>
  <si>
    <t>Привреда</t>
  </si>
  <si>
    <t>Банке и др.фин.инст.</t>
  </si>
  <si>
    <t>за општу потрошњу</t>
  </si>
  <si>
    <t>за стамбене потребе</t>
  </si>
  <si>
    <t>куповина робе шир. потрош.</t>
  </si>
  <si>
    <t>куповина аутомобила</t>
  </si>
  <si>
    <t>по картицама</t>
  </si>
  <si>
    <t>прекорачења по рачунима</t>
  </si>
  <si>
    <t>куповина хартија од вријед.</t>
  </si>
  <si>
    <t>ломбардни кредити</t>
  </si>
  <si>
    <t>Индекс депозита</t>
  </si>
  <si>
    <t>Индекс кредита</t>
  </si>
  <si>
    <t>ФИНАНСИЈСКА ИМОВИНА</t>
  </si>
  <si>
    <t>12/2018.</t>
  </si>
  <si>
    <t>12/2019.</t>
  </si>
  <si>
    <t>Понд. кам. стопе на кратк. кредите</t>
  </si>
  <si>
    <t>Кредити влади и влад. инст.</t>
  </si>
  <si>
    <t>Привреди</t>
  </si>
  <si>
    <t>Становништву</t>
  </si>
  <si>
    <t>Остали кредити</t>
  </si>
  <si>
    <t>Понд. кам. стопе на дуг. кредите</t>
  </si>
  <si>
    <t>Стамбени кредити</t>
  </si>
  <si>
    <t>Понд. кам. стопе на укупне кредите</t>
  </si>
  <si>
    <t>Рочна структура депозита по преосталом доспијећу</t>
  </si>
  <si>
    <t xml:space="preserve"> %</t>
  </si>
  <si>
    <t>1 - 7 дана</t>
  </si>
  <si>
    <t>8 - 15 дана</t>
  </si>
  <si>
    <t>16 -30 дана</t>
  </si>
  <si>
    <t>31 -90 дана</t>
  </si>
  <si>
    <t>91 -180 дана</t>
  </si>
  <si>
    <t>181 -365 дана</t>
  </si>
  <si>
    <t>1. Укупно краткорочни</t>
  </si>
  <si>
    <t>Преко 5 година</t>
  </si>
  <si>
    <t>2. Укупно дугорочни</t>
  </si>
  <si>
    <t>Укупно (I + II)</t>
  </si>
  <si>
    <t>Показатељи ликвидности</t>
  </si>
  <si>
    <t>--likvidna sredstva</t>
  </si>
  <si>
    <t>Ликвидна средства*/нето актива</t>
  </si>
  <si>
    <t>Ликвидна средства*/краткорочне финансијске обавезе</t>
  </si>
  <si>
    <t>Краткорочне финансијске обавезе/укупне финансијске обавезе</t>
  </si>
  <si>
    <t>Кредити/(депозити и узети кредити)</t>
  </si>
  <si>
    <t>Кредити/(депозити и узети кредити и субординисани дугови)</t>
  </si>
  <si>
    <t>*Ликвидна средства у ужем смислу: готовина и депозити и друга финансијска средства са преосталим роком доспијећа мањим од три мјесеца, искључујући међубанкарске депозите</t>
  </si>
  <si>
    <t>1.Ликвидна средства*</t>
  </si>
  <si>
    <t>РУ-1 (РУ Б)</t>
  </si>
  <si>
    <t>2. Нето актива</t>
  </si>
  <si>
    <t>select datum,sum(do3m) from aggoff.dbo.rub</t>
  </si>
  <si>
    <t>3. Краткорочне финансијске обавезе</t>
  </si>
  <si>
    <t>where datum='20200630' and stavka in('RU11','RU13')</t>
  </si>
  <si>
    <t>4. Укупне финансијске обавезе</t>
  </si>
  <si>
    <t>5. Бруто кредити</t>
  </si>
  <si>
    <t>6. Депозити</t>
  </si>
  <si>
    <t>РУ-2 (РУ В)</t>
  </si>
  <si>
    <t>7. Узети кредити</t>
  </si>
  <si>
    <t>select datum,sum(do7d)+sum(do15d)+sum(do1m)+sum(do3m) from aggoff.dbo.ruv</t>
  </si>
  <si>
    <t>8. Субординисани дугови</t>
  </si>
  <si>
    <t>Пондерисане каматне стопе на кредите (прекорачења по рачунима)</t>
  </si>
  <si>
    <t xml:space="preserve">Понд. кам. стопе на депозите по виђењу </t>
  </si>
  <si>
    <t>Кредитни ризик</t>
  </si>
  <si>
    <t>Тржишни ризик (девизни ризик)</t>
  </si>
  <si>
    <t>Оперативни ризик</t>
  </si>
  <si>
    <t>Износ (у мил. КМ)</t>
  </si>
  <si>
    <t>Актива</t>
  </si>
  <si>
    <t>Финансијска имовина по фер вриједности кроз остали укупни резултат*</t>
  </si>
  <si>
    <t>*У складу са новом регулативом ECL на дужничке хартије од вриједности евидентиран је кроз остали ук. резултат као ставка капитала</t>
  </si>
  <si>
    <t>мил.КМ</t>
  </si>
  <si>
    <t>Биланс стања</t>
  </si>
  <si>
    <t>Bilans stanja</t>
  </si>
  <si>
    <t>10. НЕТО АКТИВА (8-9)</t>
  </si>
  <si>
    <t>14.УКУПНО АКТИВА (10+11)</t>
  </si>
  <si>
    <t>22.УКУПНО ОБАВЕЗЕ И КАПИТАЛ</t>
  </si>
  <si>
    <t>26.УКУПНО ПАСИВА ( 22+23)</t>
  </si>
  <si>
    <t>Нето актива</t>
  </si>
  <si>
    <t>мил. КМ и %</t>
  </si>
  <si>
    <t>Стопа покр. NPL</t>
  </si>
  <si>
    <t>Коефицијент покрића ликвидности - LCR</t>
  </si>
  <si>
    <t>Индекс 1</t>
  </si>
  <si>
    <t>Индекс 2</t>
  </si>
  <si>
    <t>a11</t>
  </si>
  <si>
    <t>RU11+RU13</t>
  </si>
  <si>
    <t>a4</t>
  </si>
  <si>
    <t>a12</t>
  </si>
  <si>
    <t>a16</t>
  </si>
  <si>
    <t>a17</t>
  </si>
  <si>
    <t>bs</t>
  </si>
  <si>
    <t>stavka RU27 ; sum(uk)</t>
  </si>
  <si>
    <t xml:space="preserve">ruV </t>
  </si>
  <si>
    <t>stavka RU27 ; sum(do7d+do15d+do1m+do3m+do6m+do1g)</t>
  </si>
  <si>
    <t>Намјена кред. за опш. потрошњу</t>
  </si>
  <si>
    <t>укупно правна лица и становништво</t>
  </si>
  <si>
    <t>Total</t>
  </si>
  <si>
    <t>Amount</t>
  </si>
  <si>
    <t>Balance sheet structure</t>
  </si>
  <si>
    <t>1. Cash Funds</t>
  </si>
  <si>
    <t xml:space="preserve">2.Trading securities </t>
  </si>
  <si>
    <t>3.Placements to other banks</t>
  </si>
  <si>
    <t xml:space="preserve">4.Loans (gross) </t>
  </si>
  <si>
    <t>5.Securities held up to maturity</t>
  </si>
  <si>
    <t>6.Office space and other fixed assets</t>
  </si>
  <si>
    <t>7.Other assets</t>
  </si>
  <si>
    <t>11. Total off-balance sheet items (12+13)</t>
  </si>
  <si>
    <r>
      <t xml:space="preserve">14. </t>
    </r>
    <r>
      <rPr>
        <b/>
        <sz val="9"/>
        <color rgb="FF000000"/>
        <rFont val="Calibri"/>
        <family val="2"/>
        <charset val="204"/>
      </rPr>
      <t>TOTAL ASSETS (10+11)</t>
    </r>
  </si>
  <si>
    <t>15.Deposits</t>
  </si>
  <si>
    <t>16.Borrowings taken</t>
  </si>
  <si>
    <t xml:space="preserve">17.Obligations per loans taken </t>
  </si>
  <si>
    <t xml:space="preserve">18.Subordinated debts </t>
  </si>
  <si>
    <t>19.Other obligations</t>
  </si>
  <si>
    <t>20.Off-balance sheet items provisioning</t>
  </si>
  <si>
    <t>21.Capital</t>
  </si>
  <si>
    <r>
      <t xml:space="preserve">22. </t>
    </r>
    <r>
      <rPr>
        <b/>
        <sz val="9"/>
        <color theme="1"/>
        <rFont val="Calibri"/>
        <family val="2"/>
        <charset val="204"/>
      </rPr>
      <t>TOTAL LIABILITIES (OBLIGATIONS AND CAPITAL)</t>
    </r>
  </si>
  <si>
    <t>23. Total off-balance sheet items (24+25)</t>
  </si>
  <si>
    <r>
      <t xml:space="preserve">26. </t>
    </r>
    <r>
      <rPr>
        <b/>
        <sz val="9"/>
        <color theme="1"/>
        <rFont val="Calibri"/>
        <family val="2"/>
        <charset val="204"/>
      </rPr>
      <t>TOTAL LIABILITIES ( 22+23)</t>
    </r>
  </si>
  <si>
    <t>ASSETS (PROPERTY)</t>
  </si>
  <si>
    <r>
      <t xml:space="preserve">8. </t>
    </r>
    <r>
      <rPr>
        <b/>
        <sz val="9"/>
        <color rgb="FF000000"/>
        <rFont val="Calibri"/>
        <family val="2"/>
        <charset val="204"/>
      </rPr>
      <t>TOTAL (1 to 7)</t>
    </r>
  </si>
  <si>
    <r>
      <t xml:space="preserve">10. </t>
    </r>
    <r>
      <rPr>
        <b/>
        <sz val="9"/>
        <color rgb="FF000000"/>
        <rFont val="Calibri"/>
        <family val="2"/>
        <charset val="204"/>
      </rPr>
      <t>TOTAL ASSETS (8-9)</t>
    </r>
  </si>
  <si>
    <t>LIABILITIES (OBLIGATIONS)</t>
  </si>
  <si>
    <t>9.Исправке вриједности</t>
  </si>
  <si>
    <t>9.а. Impairment for loan items</t>
  </si>
  <si>
    <t>9.б.Impairment for asset items except loans</t>
  </si>
  <si>
    <t>9.Impairment</t>
  </si>
  <si>
    <t>12. Active off-balance sheet items</t>
  </si>
  <si>
    <t>13. Commission (agent) business activities</t>
  </si>
  <si>
    <t>24. Active off-balance sheet items</t>
  </si>
  <si>
    <t>25. Commission (agent) business activities</t>
  </si>
  <si>
    <t>Index</t>
  </si>
  <si>
    <t>DESCRIPTION</t>
  </si>
  <si>
    <t>Банке и др. фин.инст.</t>
  </si>
  <si>
    <t>за обављ. дјелатности</t>
  </si>
  <si>
    <t>остали кредити за општу потрошњу</t>
  </si>
  <si>
    <t>ненамјенски готовински кредити</t>
  </si>
  <si>
    <t xml:space="preserve"> 3. УКУПНО</t>
  </si>
  <si>
    <t>7. Оперативни приходи</t>
  </si>
  <si>
    <t>Pr 3</t>
  </si>
  <si>
    <t>Кредити банкама и другим фин. инст.</t>
  </si>
  <si>
    <t>Понд. кам. стопе на укупне депозите</t>
  </si>
  <si>
    <t>Понд. каматне стопе на дугор. депозите</t>
  </si>
  <si>
    <t>Понд. каматне стопе на кратк. депозите</t>
  </si>
  <si>
    <t>прекорачења по рачун. становништва</t>
  </si>
  <si>
    <t>прекорачења по рачун. становништво</t>
  </si>
  <si>
    <t xml:space="preserve">Подаци се објављују са циљем правовремене информисаности  јавности, медија и других корисника о основним показатељима пословања банкарског сектора, али напомињемо да се коначним подацима сматрају подаци објављени у Извјештају о банкарском систему Републике Српске који усваја Управни одбор Агенције за банкарство Републике Српске, те који се објављује на кварталној основи на нашој званичној интернет страници.  </t>
  </si>
  <si>
    <t>Влада и владине институције</t>
  </si>
  <si>
    <t>Износ         (у мил. КМ)</t>
  </si>
  <si>
    <t>Становништво</t>
  </si>
  <si>
    <t>1. Кредити становништва</t>
  </si>
  <si>
    <t>2. Штедња становништва</t>
  </si>
  <si>
    <t>4. Текући рачуни становништва</t>
  </si>
  <si>
    <t>Кредити и штедња становништва</t>
  </si>
  <si>
    <t>Становништвo</t>
  </si>
  <si>
    <t>1. Краткорочни кредити становништва</t>
  </si>
  <si>
    <t>2. Дугорочни кредити становништва</t>
  </si>
  <si>
    <t>Структура кредита становништву банака РС и посл. јединица банака из ФБиХ</t>
  </si>
  <si>
    <t>Намјенска структура кредита становништву за општу потрошњу</t>
  </si>
  <si>
    <t>Преглед кредита правним лицима и становништву према нивоу кредитног ризика и припадајући ECL</t>
  </si>
  <si>
    <t>Ризични ванбиланс</t>
  </si>
  <si>
    <t>1. Неопозиво одобрени, а неискоришћени кредити</t>
  </si>
  <si>
    <t xml:space="preserve">2. Непокривени акредитиви </t>
  </si>
  <si>
    <t>3. Издате гаранције</t>
  </si>
  <si>
    <t xml:space="preserve">    3.1. Плативе гаранције</t>
  </si>
  <si>
    <t xml:space="preserve">    3.2. Чинидбене гаранције</t>
  </si>
  <si>
    <t xml:space="preserve">4. Остале ванбилансне ставке </t>
  </si>
  <si>
    <t>Опозиве кредитне обавезе</t>
  </si>
  <si>
    <t>Комисиони послови</t>
  </si>
  <si>
    <t>1. Новчана средства</t>
  </si>
  <si>
    <t xml:space="preserve">2. Хартије од вриједности </t>
  </si>
  <si>
    <t>5. Пословни простор и остала фиксна актива</t>
  </si>
  <si>
    <t>6. Остала актива</t>
  </si>
  <si>
    <t xml:space="preserve">БРУТО БИЛАНСНА АКТИВА </t>
  </si>
  <si>
    <t>8. Исправке вриједности</t>
  </si>
  <si>
    <t xml:space="preserve">   8.1. Исправке вриједности за ставке кредита</t>
  </si>
  <si>
    <t xml:space="preserve">   8.2. Исправке вријед. за ставке активе осим кредита</t>
  </si>
  <si>
    <t xml:space="preserve">НЕТО БИЛАНСНА АКТИВА </t>
  </si>
  <si>
    <t>ОБАВЕЗE</t>
  </si>
  <si>
    <t>10. Депозити</t>
  </si>
  <si>
    <t>11. Обавезе по узетим кредитима</t>
  </si>
  <si>
    <t>12. Субординисани дугови</t>
  </si>
  <si>
    <t>КАПИТАЛ</t>
  </si>
  <si>
    <t>sifra (SIFVB11)  ili stavka(Bs_vb)</t>
  </si>
  <si>
    <t>pozicija (SIFVB11)</t>
  </si>
  <si>
    <t>Bs_vbo</t>
  </si>
  <si>
    <t>VB60</t>
  </si>
  <si>
    <t>VB16</t>
  </si>
  <si>
    <t>VB19</t>
  </si>
  <si>
    <t>VB20</t>
  </si>
  <si>
    <t>sum(uk)</t>
  </si>
  <si>
    <t>VB18</t>
  </si>
  <si>
    <t>VB4+VB17+VB22+VB25+VB28+VB33</t>
  </si>
  <si>
    <t>4+17+22+25+28+33</t>
  </si>
  <si>
    <t>девизе</t>
  </si>
  <si>
    <t>Tab 0</t>
  </si>
  <si>
    <t>OBAVEZE</t>
  </si>
  <si>
    <t xml:space="preserve">NETO BILANSNA AKTIVA </t>
  </si>
  <si>
    <t>KAPITAL</t>
  </si>
  <si>
    <t xml:space="preserve">BRUTO BILANSNA AKTIVA </t>
  </si>
  <si>
    <t xml:space="preserve">2. Hartije od vrijednosti </t>
  </si>
  <si>
    <t>6. Ostala aktiva</t>
  </si>
  <si>
    <t>8. Ispravke vrijednosti</t>
  </si>
  <si>
    <t xml:space="preserve">   8.1. Ispravke vrijednosti za stavke kredita</t>
  </si>
  <si>
    <t xml:space="preserve">   8.2. Ispravke vrijed. za stavke aktive osim kredita</t>
  </si>
  <si>
    <t>10. Depoziti</t>
  </si>
  <si>
    <t>3. Plasmani drugim bankama</t>
  </si>
  <si>
    <t>11. Obaveze po uzetim kreditima</t>
  </si>
  <si>
    <t>12. Subordinisani dugovi</t>
  </si>
  <si>
    <t>5. Poslovni prostor i ostala fiksna aktiva</t>
  </si>
  <si>
    <t>1. Novčana sredstva</t>
  </si>
  <si>
    <t>OBLIGATIONS</t>
  </si>
  <si>
    <t>CAPITAL</t>
  </si>
  <si>
    <t>10. Deposits</t>
  </si>
  <si>
    <t xml:space="preserve">11. Obligations per loans taken </t>
  </si>
  <si>
    <t xml:space="preserve">12. Subordinated debts </t>
  </si>
  <si>
    <t xml:space="preserve">   8.1. Impairment for loan items</t>
  </si>
  <si>
    <t xml:space="preserve">   8.2. Impairment for asset items except loans</t>
  </si>
  <si>
    <t>8. Impairment</t>
  </si>
  <si>
    <t xml:space="preserve">2. Securities </t>
  </si>
  <si>
    <t>3. Placements to other banks</t>
  </si>
  <si>
    <t xml:space="preserve">4. Loans (gross) </t>
  </si>
  <si>
    <t>5. Office space and other fixed assets</t>
  </si>
  <si>
    <t>6. Other assets</t>
  </si>
  <si>
    <t>Биланс успјеха</t>
  </si>
  <si>
    <t>a101a</t>
  </si>
  <si>
    <t>a101b</t>
  </si>
  <si>
    <t>a1</t>
  </si>
  <si>
    <t>a3</t>
  </si>
  <si>
    <t>a5</t>
  </si>
  <si>
    <t>a18b</t>
  </si>
  <si>
    <t>a26</t>
  </si>
  <si>
    <t>a2+a5</t>
  </si>
  <si>
    <t>a6+a7+a8+a9b</t>
  </si>
  <si>
    <t>a13+a14+a15+a18g</t>
  </si>
  <si>
    <t>1.                          ПРИХОДИ И РАСХОДИ ПО КАМАТАМА</t>
  </si>
  <si>
    <t>2) Пласмани другим банкама</t>
  </si>
  <si>
    <t>3) Кредити и послови лизинга</t>
  </si>
  <si>
    <t>4) Вриједносни папири који се држе до доспијећа</t>
  </si>
  <si>
    <t>5) Власнички вриједносни папири</t>
  </si>
  <si>
    <t>6) Потраживања по пла}еним ванбилансним обавезама</t>
  </si>
  <si>
    <t>7) Остали приходи од камата и слични приходи</t>
  </si>
  <si>
    <t>8) УКУПНИ ПРИХОДИ ОД КАМАТА И СЛИЧНИ ПРИХОДИ  (1 до 7)</t>
  </si>
  <si>
    <t>б) Расходи по каматама и слични расходи</t>
  </si>
  <si>
    <t xml:space="preserve">1) Депозити </t>
  </si>
  <si>
    <t>2) Узете позајмице од других банака</t>
  </si>
  <si>
    <t>3) Узете позајмице - доспјеле обавезе</t>
  </si>
  <si>
    <t>4) Обавезе по узетим кредитима и осталим позајмицама</t>
  </si>
  <si>
    <t>5) Субординисани дугови и субординисане обвезнице</t>
  </si>
  <si>
    <t>6) Остали расходи по каматама и сл. расходи</t>
  </si>
  <si>
    <t>7) УКУПНИ РАСХОДИ ПО КАМАТАМА И СЛ.РАСХОДИ  (1 до 6)</t>
  </si>
  <si>
    <t xml:space="preserve">в) НЕТО КАМАТА И СЛИЧНИ ПРИХОДИ     а.8)-б.7)    </t>
  </si>
  <si>
    <t>2.                              ОПЕРАТИВНИ ПРИХОДИ</t>
  </si>
  <si>
    <t>а) Приходи из пословања са девизама</t>
  </si>
  <si>
    <t>б) Накнаде по кредитима</t>
  </si>
  <si>
    <t xml:space="preserve">в) Накнаде по ванбилансним пословима </t>
  </si>
  <si>
    <t>г) Накнаде за извршене услуге</t>
  </si>
  <si>
    <t>д) Приход из послова трговања</t>
  </si>
  <si>
    <t>ђ) Остали оперативни приходи</t>
  </si>
  <si>
    <t>е) УКУПНИ ОПЕРАТИВНИ ПРИХОДИ (а до ђ )</t>
  </si>
  <si>
    <t xml:space="preserve"> 3.                           НЕКАМАТОНОСНИ РАСХОДИ</t>
  </si>
  <si>
    <t>1)  Тро{к. резерви за општи кред.ризик и пот. кред. и др. губитке</t>
  </si>
  <si>
    <t>2)  Остали пословни и директни тро{кови</t>
  </si>
  <si>
    <t>3)  УКУПНИ ПОСЛОВНИ И ДИРЕКТНИ РАСХОДИ    1) + 2)</t>
  </si>
  <si>
    <t>1)  Трошкови плата и доприноса</t>
  </si>
  <si>
    <t>2)  Трошкови пословног простора, остале фиксне активе и ре`ија</t>
  </si>
  <si>
    <t>3)  Остали оперативни трошкови</t>
  </si>
  <si>
    <t>4)  УКУПНИ ОПЕРАТИВНИ РАСХОДИ   (1 до 3)</t>
  </si>
  <si>
    <t xml:space="preserve">в) УКУПНИ НЕКАМАТОНОСНИ РАСХОДИ   а.3) + б.4)  </t>
  </si>
  <si>
    <t>4.  ДОБИТ ПРИЈЕ ОПОРЕЗИВАЊА</t>
  </si>
  <si>
    <t>5.  ГУБИТАК</t>
  </si>
  <si>
    <t>7. Добит по основу одложених пор.средст и смањ.одлож.пор.обавеза</t>
  </si>
  <si>
    <t>8. Губитак по основу смањ.одлож.пор.средст. и повећања одл.пор.обав.</t>
  </si>
  <si>
    <t>9.  НЕТО-ДОБИТ (4. - 6. + 7. - 8.)</t>
  </si>
  <si>
    <t>10.  НЕТО-ГУБИТАК (5. + 6. - 7. + 8.)</t>
  </si>
  <si>
    <t xml:space="preserve">Биланс успјеха </t>
  </si>
  <si>
    <t xml:space="preserve">мил. КМ </t>
  </si>
  <si>
    <t xml:space="preserve"> Ставке редовног основног капитала</t>
  </si>
  <si>
    <t xml:space="preserve">  Уплaћeни инструмeнти кaпитaлa (акције)</t>
  </si>
  <si>
    <t xml:space="preserve">   Задржана добит или губитак протеклих година</t>
  </si>
  <si>
    <t xml:space="preserve">   Призната добит или губитак текуће године</t>
  </si>
  <si>
    <t xml:space="preserve">   Остали укупни резултат</t>
  </si>
  <si>
    <t xml:space="preserve">   Остале резерве</t>
  </si>
  <si>
    <t xml:space="preserve"> (-) Одбитне ставке од редовног основног капитала</t>
  </si>
  <si>
    <t xml:space="preserve">   (–) Одложена пореска имовина </t>
  </si>
  <si>
    <t xml:space="preserve">   (–) Остали одбици од редовног основног капитала</t>
  </si>
  <si>
    <t xml:space="preserve"> Инструменти капитала који се признају као додатни основни капитал</t>
  </si>
  <si>
    <t xml:space="preserve"> (–) Одбици од додатног основног капитала</t>
  </si>
  <si>
    <t xml:space="preserve"> Инструменти капитала и субординисани кредити који се признају као допунски капитал</t>
  </si>
  <si>
    <t xml:space="preserve"> (–) Одбици од допунског капитала</t>
  </si>
  <si>
    <t xml:space="preserve">   (–) Нематеријала имовина</t>
  </si>
  <si>
    <t>РEДOВНИ OСНOВНИ KAПИTAЛ</t>
  </si>
  <si>
    <t xml:space="preserve">GROSS BALANCE SHEET ASSETS </t>
  </si>
  <si>
    <t xml:space="preserve">NET BALANCE SHEET ASSETS </t>
  </si>
  <si>
    <t>ASSETS</t>
  </si>
  <si>
    <t xml:space="preserve">Kредити становништву </t>
  </si>
  <si>
    <t>Опште исправке вриједности</t>
  </si>
  <si>
    <t>978 од 01.01.2020 је увијек 0</t>
  </si>
  <si>
    <t>970 од 31.12.2021. увијек 0</t>
  </si>
  <si>
    <t>13. Резервисања за ванбилансне ставке</t>
  </si>
  <si>
    <t>14. Остале обавезе</t>
  </si>
  <si>
    <t>15. Капитал</t>
  </si>
  <si>
    <t>13. Off-balance sheet items provisioning</t>
  </si>
  <si>
    <t>13. Rezervisanja za vanbilansne stavke</t>
  </si>
  <si>
    <t>14. Ostale obaveze</t>
  </si>
  <si>
    <t>15. Kapital</t>
  </si>
  <si>
    <t>14. Other obligations</t>
  </si>
  <si>
    <t>15. Capital</t>
  </si>
  <si>
    <t>Пословне јединице/ Филијале</t>
  </si>
  <si>
    <t>ПАСИВА (ОБАВЕЗЕ И КАПИТАЛ)</t>
  </si>
  <si>
    <t>PASIVA (OBAVEZE I KAPITAL)</t>
  </si>
  <si>
    <t>LIABILITIES (OBLIGATIONS AND CAPITAL)</t>
  </si>
  <si>
    <t>2</t>
  </si>
  <si>
    <t>3</t>
  </si>
  <si>
    <t>4</t>
  </si>
  <si>
    <t>5=3/2</t>
  </si>
  <si>
    <t>6=4/3</t>
  </si>
  <si>
    <t>I Банке са сједиштем у РС</t>
  </si>
  <si>
    <t>C72</t>
  </si>
  <si>
    <t>c76</t>
  </si>
  <si>
    <t>Neto likvidnosni odlivi</t>
  </si>
  <si>
    <t>Zaštitni sloj likvidnosti</t>
  </si>
  <si>
    <t>УКУПНО ВАНБИЛАНС</t>
  </si>
  <si>
    <t>1. Ukupni odlivi</t>
  </si>
  <si>
    <t>2. Prilivi na koje se primjenjuje gornja granica od 75% odliva</t>
  </si>
  <si>
    <t>1. банке РС</t>
  </si>
  <si>
    <t>2. пословне јединице банака РС у ФБиХ</t>
  </si>
  <si>
    <t>3. пословне јединице банака ФБиХ у РС</t>
  </si>
  <si>
    <t>Правна лица</t>
  </si>
  <si>
    <t>1. ПРИХОДИ ПО КАМАТАМА И СЛ. ПРИХОДИ</t>
  </si>
  <si>
    <t>б) Оперативни приходи</t>
  </si>
  <si>
    <t>2. УКУПНИ ПРИХОДИ (1.а+1.б)</t>
  </si>
  <si>
    <t>3. РАСХОДИ</t>
  </si>
  <si>
    <t>а) Расходи по каматама и слични расходи</t>
  </si>
  <si>
    <t>б) Пословни и директни расходи</t>
  </si>
  <si>
    <t>в) Оперативни расходи</t>
  </si>
  <si>
    <t>4. УКУПНИ РАСХОДИ (3.а+3.б+3.в)</t>
  </si>
  <si>
    <t>УКУПНИ ПРИХОДИ - РАСХОДИ (2.- 4.)</t>
  </si>
  <si>
    <t>Укупно кратк. депозити</t>
  </si>
  <si>
    <t>Укупно дугор. депозити</t>
  </si>
  <si>
    <t>Депозити по виђењу</t>
  </si>
  <si>
    <t>До 3 мјесеца</t>
  </si>
  <si>
    <t>До 1 године</t>
  </si>
  <si>
    <t xml:space="preserve">До 3 године </t>
  </si>
  <si>
    <t>Преко 3 године</t>
  </si>
  <si>
    <t>Укупно депозити</t>
  </si>
  <si>
    <t>Likvidna imovina nivoa 1</t>
  </si>
  <si>
    <t>Kovanice i novčanice</t>
  </si>
  <si>
    <t>Rezerve Centralne banke koje se mogu povući</t>
  </si>
  <si>
    <t>Imovina centralne banke</t>
  </si>
  <si>
    <t>Imovina centralne vlade</t>
  </si>
  <si>
    <t>Imovina regionalnih vlada i lokalnih vlasti</t>
  </si>
  <si>
    <t>Likvidna imovina nivoa 2</t>
  </si>
  <si>
    <t>Likvidna imovina nivoa 2a</t>
  </si>
  <si>
    <t>Likvidna imovina nivoa 2b</t>
  </si>
  <si>
    <t>Liquid assets level 1</t>
  </si>
  <si>
    <t>Coins and banknotes</t>
  </si>
  <si>
    <t>Central Bank reserves withdrawable</t>
  </si>
  <si>
    <t>Central Bank assets</t>
  </si>
  <si>
    <t>Central Government assets</t>
  </si>
  <si>
    <t>Regional Governments and local authorities assets</t>
  </si>
  <si>
    <t>Liquid assets level 2</t>
  </si>
  <si>
    <t>Liquid assets 2a</t>
  </si>
  <si>
    <t>Liquid assets 2b</t>
  </si>
  <si>
    <r>
      <t>Inde</t>
    </r>
    <r>
      <rPr>
        <sz val="9"/>
        <color rgb="FF000000"/>
        <rFont val="Calibri"/>
        <family val="2"/>
        <charset val="204"/>
        <scheme val="minor"/>
      </rPr>
      <t>x</t>
    </r>
  </si>
  <si>
    <t>Liquidity buffer</t>
  </si>
  <si>
    <t>од 1 до 5 година</t>
  </si>
  <si>
    <t>3. Neto likvidnosni odlivi (1-2)</t>
  </si>
  <si>
    <t>31.12.2022</t>
  </si>
  <si>
    <t>2020.</t>
  </si>
  <si>
    <t>2021.</t>
  </si>
  <si>
    <t>2022.</t>
  </si>
  <si>
    <t>31.12.2021</t>
  </si>
  <si>
    <t>"Нова банка" а.д. Бања Лука</t>
  </si>
  <si>
    <t>"НЛБ банка" а.д. Бања Лука</t>
  </si>
  <si>
    <t>"UniCredit Bank" а.д. Бања Лука</t>
  </si>
  <si>
    <t>"Atos Bank" а.д. Бања Лука</t>
  </si>
  <si>
    <t>"Addiko Bank" а.д. Бања Лука</t>
  </si>
  <si>
    <t>"МФ банка" а.д. Бања Лука</t>
  </si>
  <si>
    <t>"Банка Поштанска штедионица" а.д. Бања Лука</t>
  </si>
  <si>
    <t>"Наша банка" а.д. Бијељина</t>
  </si>
  <si>
    <t>12/2020.</t>
  </si>
  <si>
    <t>12/2021.</t>
  </si>
  <si>
    <t>12/2022.</t>
  </si>
  <si>
    <t>03/2022.</t>
  </si>
  <si>
    <t>06/2022.</t>
  </si>
  <si>
    <t>09/2022.</t>
  </si>
  <si>
    <t>01/2022.</t>
  </si>
  <si>
    <t>02/2022.</t>
  </si>
  <si>
    <t>04/2022.</t>
  </si>
  <si>
    <t>05/2022.</t>
  </si>
  <si>
    <t>07/2022.</t>
  </si>
  <si>
    <t>08/2022.</t>
  </si>
  <si>
    <t>10/2022.</t>
  </si>
  <si>
    <t>11/2022.</t>
  </si>
  <si>
    <t>Bawa Luka</t>
  </si>
  <si>
    <t>Kraqa Alfonsa 13 br 37A</t>
  </si>
  <si>
    <t>Sini{a Axi}</t>
  </si>
  <si>
    <t>Milana Tepi}a 4</t>
  </si>
  <si>
    <t>Goran Babi}</t>
  </si>
  <si>
    <t>Marije Bursa} 7</t>
  </si>
  <si>
    <t>Gordan Pehar</t>
  </si>
  <si>
    <t>Jevrejska 71</t>
  </si>
  <si>
    <t>Igor Jovi~i}</t>
  </si>
  <si>
    <t>Aleja Svetog Save 13</t>
  </si>
  <si>
    <t>Sr|an Kondi}</t>
  </si>
  <si>
    <t>Aleja svetog Save 61</t>
  </si>
  <si>
    <t>Bojan Luburi}</t>
  </si>
  <si>
    <t>Jevrejska 69</t>
  </si>
  <si>
    <t>Bo{ko Mekiwi}</t>
  </si>
  <si>
    <t>Bijeqina</t>
  </si>
  <si>
    <t>Patrijarha Pavla 3</t>
  </si>
  <si>
    <t>Dejan Vukli{evi}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</si>
</sst>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%"/>
    <numFmt numFmtId="167" formatCode="_ * #,##0.00_)\ _D_i_n_._ ;_ * \(#,##0.00\)\ _D_i_n_._ ;_ * &quot;-&quot;??_)\ _D_i_n_._ ;_ @_ "/>
  </numFmts>
  <fonts count="8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9"/>
      <color rgb="FF800000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800000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rgb="FF8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632423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rgb="FF8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5"/>
      <color rgb="FF632423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name val="CYDutch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color rgb="FF00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11"/>
      <color theme="1"/>
      <name val="Segoe UI"/>
      <family val="2"/>
      <charset val="204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charset val="204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  <charset val="204"/>
      <scheme val="minor"/>
    </font>
    <font>
      <b/>
      <sz val="10"/>
      <color theme="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800000"/>
      <name val="Calibri"/>
      <family val="2"/>
      <scheme val="minor"/>
    </font>
    <font>
      <b/>
      <sz val="9"/>
      <color rgb="FF632423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8"/>
      <color rgb="FF632423"/>
      <name val="Times New Roman"/>
      <family val="1"/>
      <charset val="204"/>
    </font>
    <font>
      <b/>
      <sz val="8"/>
      <color rgb="FF000000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7"/>
      <color rgb="FFC00000"/>
      <name val="Calibri"/>
      <family val="2"/>
      <scheme val="minor"/>
    </font>
    <font>
      <sz val="9"/>
      <color rgb="FFC00000"/>
      <name val="Calibri"/>
      <family val="2"/>
      <charset val="204"/>
      <scheme val="minor"/>
    </font>
    <font>
      <b/>
      <sz val="9"/>
      <color theme="4" tint="-0.249977111117893"/>
      <name val="Calibri"/>
      <family val="2"/>
      <charset val="204"/>
      <scheme val="minor"/>
    </font>
    <font>
      <sz val="9"/>
      <color theme="4" tint="-0.249977111117893"/>
      <name val="Calibri"/>
      <family val="2"/>
      <charset val="204"/>
    </font>
    <font>
      <sz val="8"/>
      <color rgb="FFC00000"/>
      <name val="Calibri"/>
      <family val="2"/>
      <scheme val="minor"/>
    </font>
    <font>
      <sz val="8"/>
      <color rgb="FF80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9"/>
      <name val="CTimesRoman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charset val="204"/>
      <scheme val="minor"/>
    </font>
    <font>
      <sz val="9"/>
      <color theme="1" tint="0.34998626667073579"/>
      <name val="Calibri"/>
      <family val="2"/>
      <charset val="204"/>
      <scheme val="minor"/>
    </font>
    <font>
      <b/>
      <sz val="9"/>
      <color theme="1" tint="0.3499862666707357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CYDutchR"/>
    </font>
    <font>
      <b/>
      <sz val="8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553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</fills>
  <borders count="205">
    <border>
      <left/>
      <right/>
      <top/>
      <bottom/>
      <diagonal/>
    </border>
    <border>
      <left style="dashed">
        <color theme="4" tint="-0.24994659260841701"/>
      </left>
      <right/>
      <top/>
      <bottom/>
      <diagonal/>
    </border>
    <border>
      <left/>
      <right style="dotted">
        <color rgb="FFA50021"/>
      </right>
      <top/>
      <bottom/>
      <diagonal/>
    </border>
    <border>
      <left/>
      <right style="dotted">
        <color rgb="FF800000"/>
      </right>
      <top/>
      <bottom/>
      <diagonal/>
    </border>
    <border>
      <left/>
      <right/>
      <top/>
      <bottom style="double">
        <color rgb="FF632423"/>
      </bottom>
      <diagonal/>
    </border>
    <border>
      <left/>
      <right/>
      <top/>
      <bottom style="thin">
        <color rgb="FF6324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rgb="FF63242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800000"/>
      </bottom>
      <diagonal/>
    </border>
    <border>
      <left/>
      <right style="dotted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dotted">
        <color rgb="FF808080"/>
      </right>
      <top/>
      <bottom/>
      <diagonal/>
    </border>
    <border>
      <left/>
      <right style="dotted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tted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/>
      <bottom style="thin">
        <color rgb="FF808080"/>
      </bottom>
      <diagonal/>
    </border>
    <border>
      <left style="dotted">
        <color rgb="FF808080"/>
      </left>
      <right/>
      <top/>
      <bottom/>
      <diagonal/>
    </border>
    <border>
      <left/>
      <right/>
      <top style="thin">
        <color rgb="FF808080"/>
      </top>
      <bottom style="medium">
        <color rgb="FF808080"/>
      </bottom>
      <diagonal/>
    </border>
    <border>
      <left style="dotted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dotted">
        <color rgb="FF808080"/>
      </bottom>
      <diagonal/>
    </border>
    <border>
      <left/>
      <right style="dotted">
        <color rgb="FF808080"/>
      </right>
      <top/>
      <bottom style="dotted">
        <color rgb="FF808080"/>
      </bottom>
      <diagonal/>
    </border>
    <border>
      <left style="dotted">
        <color rgb="FF808080"/>
      </left>
      <right/>
      <top/>
      <bottom style="dotted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/>
      <diagonal/>
    </border>
    <border>
      <left style="dotted">
        <color rgb="FF808080"/>
      </left>
      <right/>
      <top style="dotted">
        <color rgb="FF808080"/>
      </top>
      <bottom/>
      <diagonal/>
    </border>
    <border>
      <left style="dotted">
        <color rgb="FF808080"/>
      </left>
      <right style="dotted">
        <color rgb="FF808080"/>
      </right>
      <top/>
      <bottom style="thin">
        <color rgb="FF808080"/>
      </bottom>
      <diagonal/>
    </border>
    <border>
      <left style="dotted">
        <color rgb="FF808080"/>
      </left>
      <right/>
      <top/>
      <bottom style="medium">
        <color rgb="FF808080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 style="dotted">
        <color rgb="FF800000"/>
      </left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theme="1"/>
      </bottom>
      <diagonal/>
    </border>
    <border>
      <left/>
      <right style="dotted">
        <color theme="1" tint="0.499984740745262"/>
      </right>
      <top/>
      <bottom/>
      <diagonal/>
    </border>
    <border>
      <left/>
      <right style="dotted">
        <color theme="1" tint="0.499984740745262"/>
      </right>
      <top style="thin">
        <color theme="1"/>
      </top>
      <bottom/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 style="dotted">
        <color theme="1" tint="0.499984740745262"/>
      </right>
      <top/>
      <bottom style="dotted">
        <color theme="1" tint="0.499984740745262"/>
      </bottom>
      <diagonal/>
    </border>
    <border>
      <left style="dotted">
        <color theme="1" tint="0.499984740745262"/>
      </left>
      <right/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rgb="FF800000"/>
      </right>
      <top/>
      <bottom style="thin">
        <color theme="0" tint="-0.499984740745262"/>
      </bottom>
      <diagonal/>
    </border>
    <border>
      <left/>
      <right style="dotted">
        <color rgb="FF800000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dotted">
        <color theme="0" tint="-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indexed="64"/>
      </left>
      <right/>
      <top style="thin">
        <color rgb="FF808080"/>
      </top>
      <bottom style="medium">
        <color rgb="FF808080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 style="dotted">
        <color auto="1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auto="1"/>
      </bottom>
      <diagonal/>
    </border>
    <border>
      <left/>
      <right style="dotted">
        <color theme="0" tint="-0.499984740745262"/>
      </right>
      <top/>
      <bottom style="thin">
        <color auto="1"/>
      </bottom>
      <diagonal/>
    </border>
    <border>
      <left style="dotted">
        <color theme="0" tint="-0.499984740745262"/>
      </left>
      <right/>
      <top style="thin">
        <color auto="1"/>
      </top>
      <bottom/>
      <diagonal/>
    </border>
    <border>
      <left/>
      <right style="dotted">
        <color theme="0" tint="-0.499984740745262"/>
      </right>
      <top style="thin">
        <color auto="1"/>
      </top>
      <bottom/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rgb="FF808080"/>
      </top>
      <bottom/>
      <diagonal/>
    </border>
    <border>
      <left style="dotted">
        <color rgb="FF808080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rgb="FF808080"/>
      </right>
      <top/>
      <bottom style="dotted">
        <color auto="1"/>
      </bottom>
      <diagonal/>
    </border>
    <border>
      <left style="dotted">
        <color rgb="FF808080"/>
      </left>
      <right/>
      <top style="dotted">
        <color auto="1"/>
      </top>
      <bottom style="dotted">
        <color rgb="FF808080"/>
      </bottom>
      <diagonal/>
    </border>
    <border>
      <left/>
      <right/>
      <top style="dotted">
        <color auto="1"/>
      </top>
      <bottom style="dotted">
        <color rgb="FF808080"/>
      </bottom>
      <diagonal/>
    </border>
    <border>
      <left/>
      <right style="dotted">
        <color rgb="FF808080"/>
      </right>
      <top style="dotted">
        <color auto="1"/>
      </top>
      <bottom style="dotted">
        <color rgb="FF808080"/>
      </bottom>
      <diagonal/>
    </border>
    <border>
      <left style="dotted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thin">
        <color rgb="FF808080"/>
      </bottom>
      <diagonal/>
    </border>
    <border>
      <left/>
      <right style="hair">
        <color rgb="FF808080"/>
      </right>
      <top/>
      <bottom/>
      <diagonal/>
    </border>
    <border>
      <left/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dotted">
        <color theme="1" tint="0.499984740745262"/>
      </left>
      <right/>
      <top/>
      <bottom style="dotted">
        <color rgb="FF808080"/>
      </bottom>
      <diagonal/>
    </border>
    <border>
      <left/>
      <right style="dotted">
        <color theme="1" tint="0.499984740745262"/>
      </right>
      <top/>
      <bottom style="dotted">
        <color rgb="FF808080"/>
      </bottom>
      <diagonal/>
    </border>
    <border>
      <left style="dotted">
        <color theme="1" tint="0.499984740745262"/>
      </left>
      <right/>
      <top/>
      <bottom style="thin">
        <color rgb="FF808080"/>
      </bottom>
      <diagonal/>
    </border>
    <border>
      <left/>
      <right style="dotted">
        <color theme="1" tint="0.499984740745262"/>
      </right>
      <top/>
      <bottom style="thin">
        <color rgb="FF808080"/>
      </bottom>
      <diagonal/>
    </border>
    <border>
      <left style="dotted">
        <color theme="1" tint="0.499984740745262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theme="1" tint="0.499984740745262"/>
      </right>
      <top style="thin">
        <color rgb="FF808080"/>
      </top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thin">
        <color rgb="FF808080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dotted">
        <color rgb="FF808080"/>
      </left>
      <right/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/>
      <bottom style="hair">
        <color theme="0" tint="-0.499984740745262"/>
      </bottom>
      <diagonal/>
    </border>
    <border>
      <left style="dotted">
        <color theme="0" tint="-0.499984740745262"/>
      </left>
      <right/>
      <top/>
      <bottom style="hair">
        <color theme="0" tint="-0.499984740745262"/>
      </bottom>
      <diagonal/>
    </border>
    <border>
      <left/>
      <right style="dotted">
        <color theme="0" tint="-0.499984740745262"/>
      </right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dotted">
        <color theme="1" tint="0.499984740745262"/>
      </bottom>
      <diagonal/>
    </border>
    <border>
      <left style="hair">
        <color rgb="FF808080"/>
      </left>
      <right/>
      <top/>
      <bottom style="dotted">
        <color theme="1" tint="0.499984740745262"/>
      </bottom>
      <diagonal/>
    </border>
    <border>
      <left style="hair">
        <color rgb="FF808080"/>
      </left>
      <right/>
      <top/>
      <bottom/>
      <diagonal/>
    </border>
    <border>
      <left/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/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hair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dotted">
        <color rgb="FF808080"/>
      </right>
      <top style="hair">
        <color rgb="FF808080"/>
      </top>
      <bottom style="hair">
        <color rgb="FF808080"/>
      </bottom>
      <diagonal/>
    </border>
    <border>
      <left style="dotted">
        <color rgb="FF808080"/>
      </left>
      <right/>
      <top style="hair">
        <color rgb="FF808080"/>
      </top>
      <bottom style="thin">
        <color rgb="FF808080"/>
      </bottom>
      <diagonal/>
    </border>
    <border>
      <left/>
      <right style="dotted">
        <color rgb="FF808080"/>
      </right>
      <top style="hair">
        <color rgb="FF808080"/>
      </top>
      <bottom style="thin">
        <color rgb="FF808080"/>
      </bottom>
      <diagonal/>
    </border>
    <border>
      <left/>
      <right/>
      <top style="hair">
        <color rgb="FF808080"/>
      </top>
      <bottom/>
      <diagonal/>
    </border>
    <border>
      <left style="dotted">
        <color rgb="FF808080"/>
      </left>
      <right/>
      <top style="hair">
        <color rgb="FF808080"/>
      </top>
      <bottom/>
      <diagonal/>
    </border>
    <border>
      <left/>
      <right style="dotted">
        <color rgb="FF808080"/>
      </right>
      <top style="hair">
        <color rgb="FF808080"/>
      </top>
      <bottom/>
      <diagonal/>
    </border>
    <border>
      <left/>
      <right style="dotted">
        <color rgb="FF808080"/>
      </right>
      <top/>
      <bottom style="hair">
        <color rgb="FF808080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1" tint="0.499984740745262"/>
      </top>
      <bottom/>
      <diagonal/>
    </border>
    <border>
      <left style="dotted">
        <color theme="0" tint="-0.499984740745262"/>
      </left>
      <right/>
      <top style="thin">
        <color theme="1" tint="0.499984740745262"/>
      </top>
      <bottom/>
      <diagonal/>
    </border>
    <border>
      <left/>
      <right style="dotted">
        <color theme="0" tint="-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/>
      <bottom style="thin">
        <color theme="1" tint="0.499984740745262"/>
      </bottom>
      <diagonal/>
    </border>
    <border>
      <left style="dotted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hair">
        <color rgb="FF808080"/>
      </right>
      <top/>
      <bottom style="thin">
        <color rgb="FF808080"/>
      </bottom>
      <diagonal/>
    </border>
    <border>
      <left style="hair">
        <color rgb="FF808080"/>
      </left>
      <right/>
      <top/>
      <bottom style="thin">
        <color rgb="FF808080"/>
      </bottom>
      <diagonal/>
    </border>
    <border>
      <left style="dotted">
        <color theme="1" tint="0.499984740745262"/>
      </left>
      <right/>
      <top/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medium">
        <color theme="0" tint="-0.499984740745262"/>
      </bottom>
      <diagonal/>
    </border>
    <border>
      <left style="dotted">
        <color theme="1" tint="0.499984740745262"/>
      </left>
      <right/>
      <top/>
      <bottom style="thin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theme="0" tint="-0.499984740745262"/>
      </bottom>
      <diagonal/>
    </border>
    <border>
      <left/>
      <right style="dotted">
        <color theme="1" tint="0.499984740745262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dotted">
        <color theme="1" tint="0.499984740745262"/>
      </left>
      <right/>
      <top style="thin">
        <color rgb="FF808080"/>
      </top>
      <bottom/>
      <diagonal/>
    </border>
    <border>
      <left/>
      <right style="dotted">
        <color theme="0" tint="-0.499984740745262"/>
      </right>
      <top/>
      <bottom style="thin">
        <color rgb="FF808080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rgb="FF808080"/>
      </bottom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/>
      <right style="hair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808080"/>
      </top>
      <bottom style="hair">
        <color rgb="FF808080"/>
      </bottom>
      <diagonal/>
    </border>
    <border>
      <left/>
      <right style="dotted">
        <color rgb="FF808080"/>
      </right>
      <top style="thin">
        <color rgb="FF808080"/>
      </top>
      <bottom style="hair">
        <color rgb="FF808080"/>
      </bottom>
      <diagonal/>
    </border>
    <border>
      <left/>
      <right style="hair">
        <color rgb="FF808080"/>
      </right>
      <top style="thin">
        <color rgb="FF808080"/>
      </top>
      <bottom style="thin">
        <color rgb="FF808080"/>
      </bottom>
      <diagonal/>
    </border>
    <border>
      <left style="dotted">
        <color rgb="FF808080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rgb="FF808080"/>
      </top>
      <bottom/>
      <diagonal/>
    </border>
    <border>
      <left/>
      <right style="hair">
        <color theme="0" tint="-0.499984740745262"/>
      </right>
      <top style="thin">
        <color rgb="FF808080"/>
      </top>
      <bottom/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dotted">
        <color rgb="FF808080"/>
      </right>
      <top style="thin">
        <color rgb="FF808080"/>
      </top>
      <bottom style="medium">
        <color theme="0" tint="-0.499984740745262"/>
      </bottom>
      <diagonal/>
    </border>
    <border>
      <left/>
      <right style="dotted">
        <color rgb="FF808080"/>
      </right>
      <top/>
      <bottom style="hair">
        <color theme="0" tint="-0.499984740745262"/>
      </bottom>
      <diagonal/>
    </border>
    <border>
      <left/>
      <right style="dotted">
        <color rgb="FF808080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23" fillId="0" borderId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30" fillId="0" borderId="0"/>
    <xf numFmtId="0" fontId="23" fillId="0" borderId="0"/>
    <xf numFmtId="0" fontId="8" fillId="0" borderId="0"/>
    <xf numFmtId="0" fontId="34" fillId="0" borderId="0"/>
    <xf numFmtId="0" fontId="35" fillId="0" borderId="0"/>
    <xf numFmtId="0" fontId="6" fillId="0" borderId="0"/>
    <xf numFmtId="9" fontId="6" fillId="0" borderId="0" applyFont="0" applyFill="0" applyBorder="0" applyAlignment="0" applyProtection="0"/>
    <xf numFmtId="0" fontId="34" fillId="0" borderId="0"/>
    <xf numFmtId="0" fontId="41" fillId="0" borderId="0"/>
    <xf numFmtId="0" fontId="8" fillId="0" borderId="0"/>
    <xf numFmtId="0" fontId="42" fillId="0" borderId="0" applyBorder="0"/>
    <xf numFmtId="0" fontId="43" fillId="0" borderId="0"/>
    <xf numFmtId="0" fontId="43" fillId="0" borderId="0"/>
    <xf numFmtId="0" fontId="35" fillId="0" borderId="0"/>
    <xf numFmtId="0" fontId="44" fillId="0" borderId="0"/>
    <xf numFmtId="0" fontId="6" fillId="0" borderId="0"/>
    <xf numFmtId="0" fontId="23" fillId="0" borderId="0"/>
    <xf numFmtId="0" fontId="6" fillId="0" borderId="0"/>
    <xf numFmtId="9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5" fillId="10" borderId="0"/>
  </cellStyleXfs>
  <cellXfs count="941">
    <xf numFmtId="0" fontId="0" fillId="0" borderId="0" xfId="0"/>
    <xf numFmtId="0" fontId="1" fillId="0" borderId="0" xfId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justify" vertical="center"/>
    </xf>
    <xf numFmtId="0" fontId="2" fillId="0" borderId="0" xfId="0" applyFont="1"/>
    <xf numFmtId="0" fontId="7" fillId="0" borderId="0" xfId="0" applyFont="1"/>
    <xf numFmtId="3" fontId="9" fillId="5" borderId="0" xfId="0" applyNumberFormat="1" applyFont="1" applyFill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0" fontId="10" fillId="5" borderId="0" xfId="0" applyFont="1" applyFill="1" applyAlignment="1">
      <alignment vertical="center" wrapText="1"/>
    </xf>
    <xf numFmtId="164" fontId="9" fillId="5" borderId="0" xfId="0" applyNumberFormat="1" applyFont="1" applyFill="1" applyAlignment="1">
      <alignment horizontal="right" vertical="center" wrapText="1"/>
    </xf>
    <xf numFmtId="3" fontId="9" fillId="5" borderId="0" xfId="2" applyNumberFormat="1" applyFont="1" applyFill="1" applyBorder="1" applyAlignment="1">
      <alignment horizontal="right" vertical="center" wrapText="1"/>
    </xf>
    <xf numFmtId="0" fontId="19" fillId="0" borderId="0" xfId="0" applyFont="1"/>
    <xf numFmtId="0" fontId="20" fillId="0" borderId="0" xfId="0" applyFont="1"/>
    <xf numFmtId="49" fontId="9" fillId="5" borderId="0" xfId="0" applyNumberFormat="1" applyFont="1" applyFill="1" applyAlignment="1">
      <alignment vertical="center" wrapText="1"/>
    </xf>
    <xf numFmtId="0" fontId="12" fillId="0" borderId="0" xfId="0" applyFont="1"/>
    <xf numFmtId="0" fontId="24" fillId="0" borderId="0" xfId="7" applyFont="1" applyAlignment="1">
      <alignment horizontal="center"/>
    </xf>
    <xf numFmtId="0" fontId="25" fillId="0" borderId="0" xfId="7" applyFont="1" applyAlignment="1">
      <alignment horizontal="left" wrapText="1"/>
    </xf>
    <xf numFmtId="0" fontId="26" fillId="0" borderId="0" xfId="7" applyFont="1" applyAlignment="1">
      <alignment horizontal="right" vertical="center"/>
    </xf>
    <xf numFmtId="22" fontId="23" fillId="0" borderId="0" xfId="7" applyNumberFormat="1"/>
    <xf numFmtId="0" fontId="12" fillId="5" borderId="0" xfId="0" applyFont="1" applyFill="1"/>
    <xf numFmtId="0" fontId="16" fillId="0" borderId="0" xfId="0" applyFont="1"/>
    <xf numFmtId="0" fontId="5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0" fillId="0" borderId="0" xfId="0" applyNumberFormat="1"/>
    <xf numFmtId="0" fontId="26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3" fillId="0" borderId="0" xfId="7"/>
    <xf numFmtId="14" fontId="23" fillId="0" borderId="0" xfId="7" applyNumberFormat="1"/>
    <xf numFmtId="0" fontId="38" fillId="0" borderId="0" xfId="1" applyFont="1" applyAlignment="1">
      <alignment vertical="center"/>
    </xf>
    <xf numFmtId="14" fontId="36" fillId="0" borderId="0" xfId="7" applyNumberFormat="1" applyFont="1"/>
    <xf numFmtId="0" fontId="40" fillId="0" borderId="0" xfId="7" applyFont="1"/>
    <xf numFmtId="14" fontId="40" fillId="0" borderId="0" xfId="7" applyNumberFormat="1" applyFont="1"/>
    <xf numFmtId="0" fontId="23" fillId="0" borderId="0" xfId="7" applyAlignment="1">
      <alignment horizontal="right" vertical="center"/>
    </xf>
    <xf numFmtId="0" fontId="37" fillId="0" borderId="0" xfId="0" applyFont="1"/>
    <xf numFmtId="0" fontId="26" fillId="0" borderId="7" xfId="0" applyFont="1" applyBorder="1" applyAlignment="1">
      <alignment vertical="center"/>
    </xf>
    <xf numFmtId="0" fontId="36" fillId="0" borderId="0" xfId="7" applyFont="1"/>
    <xf numFmtId="0" fontId="23" fillId="0" borderId="0" xfId="7" applyAlignment="1">
      <alignment horizontal="center" vertical="center"/>
    </xf>
    <xf numFmtId="3" fontId="23" fillId="0" borderId="0" xfId="7" applyNumberFormat="1"/>
    <xf numFmtId="0" fontId="27" fillId="0" borderId="6" xfId="7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6" fillId="7" borderId="0" xfId="0" applyFont="1" applyFill="1" applyAlignment="1">
      <alignment vertical="center"/>
    </xf>
    <xf numFmtId="0" fontId="31" fillId="7" borderId="0" xfId="0" applyFont="1" applyFill="1"/>
    <xf numFmtId="3" fontId="9" fillId="5" borderId="0" xfId="0" applyNumberFormat="1" applyFont="1" applyFill="1" applyAlignment="1">
      <alignment horizontal="right" vertical="center" wrapText="1" indent="1"/>
    </xf>
    <xf numFmtId="0" fontId="46" fillId="7" borderId="0" xfId="0" applyFont="1" applyFill="1" applyAlignment="1">
      <alignment horizontal="right" vertical="center"/>
    </xf>
    <xf numFmtId="0" fontId="48" fillId="0" borderId="0" xfId="0" applyFont="1" applyAlignment="1">
      <alignment horizontal="left" vertical="center" inden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164" fontId="12" fillId="5" borderId="20" xfId="0" applyNumberFormat="1" applyFont="1" applyFill="1" applyBorder="1" applyAlignment="1">
      <alignment horizontal="right" vertical="center" wrapText="1" indent="1"/>
    </xf>
    <xf numFmtId="164" fontId="12" fillId="5" borderId="0" xfId="0" applyNumberFormat="1" applyFont="1" applyFill="1" applyAlignment="1">
      <alignment horizontal="right" vertical="center" wrapText="1" indent="1"/>
    </xf>
    <xf numFmtId="0" fontId="12" fillId="5" borderId="12" xfId="0" applyFont="1" applyFill="1" applyBorder="1" applyAlignment="1">
      <alignment horizontal="right" vertical="center" wrapText="1" indent="1"/>
    </xf>
    <xf numFmtId="0" fontId="12" fillId="5" borderId="0" xfId="0" applyFont="1" applyFill="1" applyAlignment="1">
      <alignment horizontal="right" vertical="center" wrapText="1" indent="1"/>
    </xf>
    <xf numFmtId="0" fontId="9" fillId="5" borderId="16" xfId="0" applyFont="1" applyFill="1" applyBorder="1" applyAlignment="1">
      <alignment vertical="center" wrapText="1"/>
    </xf>
    <xf numFmtId="164" fontId="12" fillId="5" borderId="33" xfId="0" applyNumberFormat="1" applyFont="1" applyFill="1" applyBorder="1" applyAlignment="1">
      <alignment horizontal="right" vertical="center" wrapText="1" indent="1"/>
    </xf>
    <xf numFmtId="164" fontId="12" fillId="5" borderId="16" xfId="0" applyNumberFormat="1" applyFont="1" applyFill="1" applyBorder="1" applyAlignment="1">
      <alignment horizontal="right" vertical="center" wrapText="1" indent="1"/>
    </xf>
    <xf numFmtId="0" fontId="12" fillId="5" borderId="15" xfId="0" applyFont="1" applyFill="1" applyBorder="1" applyAlignment="1">
      <alignment horizontal="right" vertical="center" wrapText="1" indent="1"/>
    </xf>
    <xf numFmtId="0" fontId="12" fillId="5" borderId="16" xfId="0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horizontal="center" vertical="center" wrapText="1"/>
    </xf>
    <xf numFmtId="0" fontId="49" fillId="8" borderId="0" xfId="0" applyFont="1" applyFill="1" applyAlignment="1">
      <alignment vertical="center"/>
    </xf>
    <xf numFmtId="0" fontId="29" fillId="8" borderId="0" xfId="0" applyFont="1" applyFill="1" applyAlignment="1">
      <alignment vertical="center"/>
    </xf>
    <xf numFmtId="0" fontId="50" fillId="7" borderId="0" xfId="0" applyFont="1" applyFill="1" applyAlignment="1">
      <alignment horizontal="right" vertical="center" wrapText="1"/>
    </xf>
    <xf numFmtId="0" fontId="51" fillId="5" borderId="0" xfId="0" applyFont="1" applyFill="1" applyAlignment="1">
      <alignment horizontal="center" vertical="center" wrapText="1"/>
    </xf>
    <xf numFmtId="3" fontId="9" fillId="5" borderId="34" xfId="0" applyNumberFormat="1" applyFont="1" applyFill="1" applyBorder="1" applyAlignment="1">
      <alignment horizontal="right" vertical="center" wrapText="1" indent="1"/>
    </xf>
    <xf numFmtId="164" fontId="9" fillId="5" borderId="34" xfId="0" applyNumberFormat="1" applyFont="1" applyFill="1" applyBorder="1" applyAlignment="1">
      <alignment horizontal="right" vertical="center" wrapText="1" indent="1"/>
    </xf>
    <xf numFmtId="164" fontId="9" fillId="5" borderId="0" xfId="0" applyNumberFormat="1" applyFont="1" applyFill="1" applyAlignment="1">
      <alignment horizontal="right" vertical="center" wrapText="1" indent="1"/>
    </xf>
    <xf numFmtId="3" fontId="9" fillId="5" borderId="35" xfId="0" applyNumberFormat="1" applyFont="1" applyFill="1" applyBorder="1" applyAlignment="1">
      <alignment horizontal="right" vertical="center" wrapText="1" indent="1"/>
    </xf>
    <xf numFmtId="164" fontId="9" fillId="5" borderId="35" xfId="0" applyNumberFormat="1" applyFont="1" applyFill="1" applyBorder="1" applyAlignment="1">
      <alignment horizontal="right" vertical="center" wrapText="1" indent="1"/>
    </xf>
    <xf numFmtId="0" fontId="10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3" fontId="10" fillId="5" borderId="0" xfId="0" applyNumberFormat="1" applyFont="1" applyFill="1" applyAlignment="1">
      <alignment horizontal="right" vertical="center" wrapText="1"/>
    </xf>
    <xf numFmtId="164" fontId="9" fillId="5" borderId="40" xfId="0" applyNumberFormat="1" applyFont="1" applyFill="1" applyBorder="1" applyAlignment="1">
      <alignment horizontal="right" vertical="center" wrapText="1"/>
    </xf>
    <xf numFmtId="0" fontId="10" fillId="5" borderId="45" xfId="0" applyFont="1" applyFill="1" applyBorder="1" applyAlignment="1">
      <alignment vertical="center" wrapText="1"/>
    </xf>
    <xf numFmtId="0" fontId="52" fillId="7" borderId="0" xfId="0" applyFont="1" applyFill="1" applyAlignment="1">
      <alignment vertical="center"/>
    </xf>
    <xf numFmtId="0" fontId="51" fillId="5" borderId="49" xfId="0" applyFont="1" applyFill="1" applyBorder="1" applyAlignment="1">
      <alignment horizontal="center" vertical="center" wrapText="1"/>
    </xf>
    <xf numFmtId="0" fontId="54" fillId="7" borderId="0" xfId="0" applyFont="1" applyFill="1" applyAlignment="1">
      <alignment horizontal="left"/>
    </xf>
    <xf numFmtId="0" fontId="14" fillId="5" borderId="1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vertical="center" wrapText="1"/>
    </xf>
    <xf numFmtId="164" fontId="10" fillId="5" borderId="22" xfId="0" applyNumberFormat="1" applyFont="1" applyFill="1" applyBorder="1" applyAlignment="1">
      <alignment horizontal="right" vertical="center" wrapText="1" indent="1"/>
    </xf>
    <xf numFmtId="3" fontId="10" fillId="5" borderId="21" xfId="0" applyNumberFormat="1" applyFont="1" applyFill="1" applyBorder="1" applyAlignment="1">
      <alignment horizontal="right" vertical="center" wrapText="1" indent="1"/>
    </xf>
    <xf numFmtId="0" fontId="52" fillId="8" borderId="0" xfId="0" applyFont="1" applyFill="1" applyAlignment="1">
      <alignment vertical="center"/>
    </xf>
    <xf numFmtId="0" fontId="55" fillId="8" borderId="0" xfId="0" applyFont="1" applyFill="1" applyAlignment="1">
      <alignment vertical="center" wrapText="1"/>
    </xf>
    <xf numFmtId="0" fontId="9" fillId="5" borderId="61" xfId="0" applyFont="1" applyFill="1" applyBorder="1" applyAlignment="1">
      <alignment horizontal="center" vertical="center" wrapText="1"/>
    </xf>
    <xf numFmtId="164" fontId="10" fillId="5" borderId="46" xfId="0" applyNumberFormat="1" applyFont="1" applyFill="1" applyBorder="1" applyAlignment="1">
      <alignment vertical="center" wrapText="1"/>
    </xf>
    <xf numFmtId="1" fontId="10" fillId="5" borderId="45" xfId="0" applyNumberFormat="1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54" fillId="7" borderId="0" xfId="0" applyFont="1" applyFill="1"/>
    <xf numFmtId="0" fontId="9" fillId="5" borderId="0" xfId="0" applyFont="1" applyFill="1" applyAlignment="1">
      <alignment horizontal="left" vertical="center" wrapText="1" indent="1"/>
    </xf>
    <xf numFmtId="165" fontId="9" fillId="3" borderId="12" xfId="0" applyNumberFormat="1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vertical="center" wrapText="1"/>
    </xf>
    <xf numFmtId="164" fontId="10" fillId="5" borderId="19" xfId="0" applyNumberFormat="1" applyFont="1" applyFill="1" applyBorder="1" applyAlignment="1">
      <alignment horizontal="right" vertical="center" wrapText="1" indent="1"/>
    </xf>
    <xf numFmtId="165" fontId="10" fillId="3" borderId="10" xfId="0" applyNumberFormat="1" applyFont="1" applyFill="1" applyBorder="1" applyAlignment="1">
      <alignment horizontal="right" vertical="center" wrapText="1" indent="1"/>
    </xf>
    <xf numFmtId="3" fontId="9" fillId="5" borderId="11" xfId="0" applyNumberFormat="1" applyFont="1" applyFill="1" applyBorder="1" applyAlignment="1">
      <alignment horizontal="right" vertical="center" wrapText="1" indent="1"/>
    </xf>
    <xf numFmtId="164" fontId="10" fillId="5" borderId="20" xfId="0" applyNumberFormat="1" applyFont="1" applyFill="1" applyBorder="1" applyAlignment="1">
      <alignment horizontal="right" vertical="center" wrapText="1" indent="1"/>
    </xf>
    <xf numFmtId="3" fontId="10" fillId="5" borderId="0" xfId="0" applyNumberFormat="1" applyFont="1" applyFill="1" applyAlignment="1">
      <alignment horizontal="right" vertical="center" wrapText="1" indent="1"/>
    </xf>
    <xf numFmtId="1" fontId="10" fillId="3" borderId="23" xfId="0" applyNumberFormat="1" applyFont="1" applyFill="1" applyBorder="1" applyAlignment="1">
      <alignment horizontal="right" vertical="center" wrapText="1" indent="1"/>
    </xf>
    <xf numFmtId="1" fontId="10" fillId="5" borderId="21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wrapText="1"/>
    </xf>
    <xf numFmtId="0" fontId="10" fillId="5" borderId="24" xfId="0" applyFont="1" applyFill="1" applyBorder="1" applyAlignment="1">
      <alignment horizontal="center" vertical="center" wrapText="1"/>
    </xf>
    <xf numFmtId="49" fontId="10" fillId="5" borderId="26" xfId="0" applyNumberFormat="1" applyFont="1" applyFill="1" applyBorder="1" applyAlignment="1">
      <alignment horizontal="right" vertical="center" wrapText="1" indent="1"/>
    </xf>
    <xf numFmtId="49" fontId="10" fillId="5" borderId="24" xfId="0" applyNumberFormat="1" applyFont="1" applyFill="1" applyBorder="1" applyAlignment="1">
      <alignment horizontal="right" vertical="center" wrapText="1" indent="1"/>
    </xf>
    <xf numFmtId="0" fontId="14" fillId="5" borderId="26" xfId="0" applyFont="1" applyFill="1" applyBorder="1" applyAlignment="1">
      <alignment horizontal="center" vertical="center" wrapText="1"/>
    </xf>
    <xf numFmtId="164" fontId="9" fillId="5" borderId="20" xfId="0" applyNumberFormat="1" applyFont="1" applyFill="1" applyBorder="1" applyAlignment="1">
      <alignment horizontal="right" vertical="center" wrapText="1" indent="1"/>
    </xf>
    <xf numFmtId="3" fontId="9" fillId="5" borderId="20" xfId="0" applyNumberFormat="1" applyFont="1" applyFill="1" applyBorder="1" applyAlignment="1">
      <alignment horizontal="right" vertical="center" wrapText="1" indent="1"/>
    </xf>
    <xf numFmtId="0" fontId="10" fillId="5" borderId="14" xfId="0" applyFont="1" applyFill="1" applyBorder="1" applyAlignment="1">
      <alignment vertical="center" wrapText="1"/>
    </xf>
    <xf numFmtId="165" fontId="10" fillId="5" borderId="63" xfId="2" applyNumberFormat="1" applyFont="1" applyFill="1" applyBorder="1" applyAlignment="1">
      <alignment horizontal="right" vertical="center" wrapText="1" indent="1"/>
    </xf>
    <xf numFmtId="3" fontId="10" fillId="5" borderId="63" xfId="0" applyNumberFormat="1" applyFont="1" applyFill="1" applyBorder="1" applyAlignment="1">
      <alignment horizontal="right" vertical="center" wrapText="1" indent="1"/>
    </xf>
    <xf numFmtId="165" fontId="10" fillId="5" borderId="22" xfId="2" applyNumberFormat="1" applyFont="1" applyFill="1" applyBorder="1" applyAlignment="1">
      <alignment horizontal="right" vertical="center" wrapText="1" indent="1"/>
    </xf>
    <xf numFmtId="1" fontId="10" fillId="5" borderId="22" xfId="0" applyNumberFormat="1" applyFont="1" applyFill="1" applyBorder="1" applyAlignment="1">
      <alignment horizontal="right" vertical="center" wrapText="1" indent="1"/>
    </xf>
    <xf numFmtId="0" fontId="56" fillId="5" borderId="37" xfId="0" applyFont="1" applyFill="1" applyBorder="1" applyAlignment="1">
      <alignment horizontal="center" vertical="center" wrapText="1"/>
    </xf>
    <xf numFmtId="0" fontId="56" fillId="5" borderId="36" xfId="0" applyFont="1" applyFill="1" applyBorder="1" applyAlignment="1">
      <alignment horizontal="center" vertical="center" wrapText="1"/>
    </xf>
    <xf numFmtId="0" fontId="56" fillId="5" borderId="38" xfId="0" applyFont="1" applyFill="1" applyBorder="1" applyAlignment="1">
      <alignment horizontal="center" vertical="center" wrapText="1"/>
    </xf>
    <xf numFmtId="164" fontId="9" fillId="5" borderId="40" xfId="0" applyNumberFormat="1" applyFont="1" applyFill="1" applyBorder="1" applyAlignment="1">
      <alignment horizontal="right" vertical="center" wrapText="1" indent="1"/>
    </xf>
    <xf numFmtId="164" fontId="10" fillId="5" borderId="0" xfId="0" applyNumberFormat="1" applyFont="1" applyFill="1" applyAlignment="1">
      <alignment horizontal="right" vertical="center" wrapText="1" indent="1"/>
    </xf>
    <xf numFmtId="0" fontId="10" fillId="5" borderId="57" xfId="0" applyFont="1" applyFill="1" applyBorder="1" applyAlignment="1">
      <alignment vertical="center" wrapText="1"/>
    </xf>
    <xf numFmtId="49" fontId="10" fillId="5" borderId="49" xfId="0" applyNumberFormat="1" applyFont="1" applyFill="1" applyBorder="1" applyAlignment="1">
      <alignment horizontal="center" vertical="center" wrapText="1"/>
    </xf>
    <xf numFmtId="0" fontId="37" fillId="0" borderId="0" xfId="7" applyFont="1"/>
    <xf numFmtId="0" fontId="39" fillId="0" borderId="0" xfId="7" applyFont="1"/>
    <xf numFmtId="0" fontId="46" fillId="7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9" fillId="0" borderId="0" xfId="0" applyFont="1"/>
    <xf numFmtId="0" fontId="53" fillId="8" borderId="0" xfId="0" applyFont="1" applyFill="1" applyAlignment="1">
      <alignment vertical="center" wrapText="1"/>
    </xf>
    <xf numFmtId="49" fontId="14" fillId="5" borderId="70" xfId="0" applyNumberFormat="1" applyFont="1" applyFill="1" applyBorder="1" applyAlignment="1">
      <alignment horizontal="center" vertical="center" wrapText="1"/>
    </xf>
    <xf numFmtId="49" fontId="14" fillId="5" borderId="7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 wrapText="1"/>
    </xf>
    <xf numFmtId="164" fontId="14" fillId="5" borderId="0" xfId="0" applyNumberFormat="1" applyFont="1" applyFill="1" applyAlignment="1">
      <alignment horizontal="right" vertical="center" wrapText="1" indent="1"/>
    </xf>
    <xf numFmtId="164" fontId="17" fillId="5" borderId="21" xfId="0" applyNumberFormat="1" applyFont="1" applyFill="1" applyBorder="1" applyAlignment="1">
      <alignment horizontal="right" vertical="center" wrapText="1" indent="1"/>
    </xf>
    <xf numFmtId="49" fontId="17" fillId="5" borderId="69" xfId="0" applyNumberFormat="1" applyFont="1" applyFill="1" applyBorder="1" applyAlignment="1">
      <alignment horizontal="center" vertical="center" wrapText="1"/>
    </xf>
    <xf numFmtId="49" fontId="17" fillId="5" borderId="70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164" fontId="9" fillId="5" borderId="49" xfId="0" applyNumberFormat="1" applyFont="1" applyFill="1" applyBorder="1" applyAlignment="1">
      <alignment horizontal="right" vertical="center" wrapText="1"/>
    </xf>
    <xf numFmtId="0" fontId="56" fillId="5" borderId="0" xfId="0" applyFont="1" applyFill="1" applyAlignment="1">
      <alignment vertical="center" wrapText="1"/>
    </xf>
    <xf numFmtId="0" fontId="62" fillId="5" borderId="0" xfId="0" applyFont="1" applyFill="1" applyAlignment="1">
      <alignment vertical="center" wrapText="1"/>
    </xf>
    <xf numFmtId="164" fontId="9" fillId="5" borderId="0" xfId="2" applyNumberFormat="1" applyFont="1" applyFill="1" applyBorder="1" applyAlignment="1">
      <alignment horizontal="right" vertical="center" wrapText="1"/>
    </xf>
    <xf numFmtId="0" fontId="56" fillId="5" borderId="27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" fontId="10" fillId="5" borderId="57" xfId="0" applyNumberFormat="1" applyFont="1" applyFill="1" applyBorder="1" applyAlignment="1">
      <alignment horizontal="right" vertical="center" wrapText="1"/>
    </xf>
    <xf numFmtId="0" fontId="56" fillId="5" borderId="55" xfId="0" applyFont="1" applyFill="1" applyBorder="1" applyAlignment="1">
      <alignment horizontal="center" vertical="center" wrapText="1"/>
    </xf>
    <xf numFmtId="0" fontId="56" fillId="5" borderId="51" xfId="0" applyFont="1" applyFill="1" applyBorder="1" applyAlignment="1">
      <alignment horizontal="center" vertical="center" wrapText="1"/>
    </xf>
    <xf numFmtId="3" fontId="9" fillId="5" borderId="49" xfId="0" applyNumberFormat="1" applyFont="1" applyFill="1" applyBorder="1" applyAlignment="1">
      <alignment horizontal="right" vertical="center" wrapText="1"/>
    </xf>
    <xf numFmtId="0" fontId="9" fillId="5" borderId="12" xfId="0" applyFont="1" applyFill="1" applyBorder="1" applyAlignment="1">
      <alignment vertical="center" wrapText="1"/>
    </xf>
    <xf numFmtId="164" fontId="9" fillId="5" borderId="20" xfId="0" applyNumberFormat="1" applyFont="1" applyFill="1" applyBorder="1" applyAlignment="1">
      <alignment horizontal="right" vertical="center" wrapText="1"/>
    </xf>
    <xf numFmtId="164" fontId="9" fillId="5" borderId="12" xfId="0" applyNumberFormat="1" applyFont="1" applyFill="1" applyBorder="1" applyAlignment="1">
      <alignment horizontal="right" vertical="center" wrapText="1"/>
    </xf>
    <xf numFmtId="164" fontId="9" fillId="5" borderId="20" xfId="0" applyNumberFormat="1" applyFont="1" applyFill="1" applyBorder="1" applyAlignment="1">
      <alignment horizontal="right" vertical="top" wrapText="1"/>
    </xf>
    <xf numFmtId="164" fontId="9" fillId="5" borderId="12" xfId="0" applyNumberFormat="1" applyFont="1" applyFill="1" applyBorder="1" applyAlignment="1">
      <alignment horizontal="right" vertical="top" wrapText="1"/>
    </xf>
    <xf numFmtId="0" fontId="10" fillId="5" borderId="23" xfId="0" applyFont="1" applyFill="1" applyBorder="1" applyAlignment="1">
      <alignment vertical="center" wrapText="1"/>
    </xf>
    <xf numFmtId="164" fontId="10" fillId="5" borderId="22" xfId="2" applyNumberFormat="1" applyFont="1" applyFill="1" applyBorder="1" applyAlignment="1">
      <alignment vertical="center" wrapText="1"/>
    </xf>
    <xf numFmtId="164" fontId="10" fillId="5" borderId="23" xfId="2" applyNumberFormat="1" applyFont="1" applyFill="1" applyBorder="1" applyAlignment="1">
      <alignment vertical="center" wrapText="1"/>
    </xf>
    <xf numFmtId="3" fontId="10" fillId="5" borderId="21" xfId="2" applyNumberFormat="1" applyFont="1" applyFill="1" applyBorder="1" applyAlignment="1">
      <alignment horizontal="right" vertical="center" wrapText="1"/>
    </xf>
    <xf numFmtId="1" fontId="10" fillId="5" borderId="21" xfId="0" applyNumberFormat="1" applyFont="1" applyFill="1" applyBorder="1" applyAlignment="1">
      <alignment horizontal="right" vertical="center" wrapText="1"/>
    </xf>
    <xf numFmtId="3" fontId="9" fillId="0" borderId="0" xfId="2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top" wrapText="1"/>
    </xf>
    <xf numFmtId="3" fontId="10" fillId="0" borderId="0" xfId="2" applyNumberFormat="1" applyFont="1" applyFill="1" applyBorder="1" applyAlignment="1">
      <alignment vertical="center" wrapText="1"/>
    </xf>
    <xf numFmtId="3" fontId="10" fillId="0" borderId="0" xfId="2" applyNumberFormat="1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5" borderId="1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3" fontId="5" fillId="5" borderId="0" xfId="0" applyNumberFormat="1" applyFont="1" applyFill="1" applyAlignment="1">
      <alignment horizontal="right" vertical="center" wrapText="1" indent="1"/>
    </xf>
    <xf numFmtId="0" fontId="5" fillId="5" borderId="11" xfId="0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right" vertical="center" wrapText="1" indent="1"/>
    </xf>
    <xf numFmtId="14" fontId="18" fillId="5" borderId="82" xfId="7" applyNumberFormat="1" applyFont="1" applyFill="1" applyBorder="1" applyAlignment="1">
      <alignment horizontal="center" vertical="center" wrapText="1"/>
    </xf>
    <xf numFmtId="0" fontId="18" fillId="5" borderId="83" xfId="7" applyFont="1" applyFill="1" applyBorder="1" applyAlignment="1">
      <alignment horizontal="center" vertical="center" wrapText="1"/>
    </xf>
    <xf numFmtId="14" fontId="18" fillId="5" borderId="83" xfId="7" applyNumberFormat="1" applyFont="1" applyFill="1" applyBorder="1" applyAlignment="1">
      <alignment horizontal="center" vertical="center" wrapText="1"/>
    </xf>
    <xf numFmtId="0" fontId="65" fillId="5" borderId="42" xfId="7" applyFont="1" applyFill="1" applyBorder="1" applyAlignment="1">
      <alignment vertical="center" wrapText="1"/>
    </xf>
    <xf numFmtId="49" fontId="65" fillId="5" borderId="0" xfId="7" applyNumberFormat="1" applyFont="1" applyFill="1" applyAlignment="1">
      <alignment horizontal="left" wrapText="1"/>
    </xf>
    <xf numFmtId="49" fontId="45" fillId="5" borderId="0" xfId="7" applyNumberFormat="1" applyFont="1" applyFill="1" applyAlignment="1">
      <alignment horizontal="left" vertical="center" wrapText="1"/>
    </xf>
    <xf numFmtId="49" fontId="66" fillId="5" borderId="0" xfId="7" applyNumberFormat="1" applyFont="1" applyFill="1" applyAlignment="1">
      <alignment horizontal="left" vertical="center" wrapText="1"/>
    </xf>
    <xf numFmtId="49" fontId="45" fillId="5" borderId="6" xfId="7" applyNumberFormat="1" applyFont="1" applyFill="1" applyBorder="1" applyAlignment="1">
      <alignment horizontal="left" vertical="center" wrapText="1"/>
    </xf>
    <xf numFmtId="49" fontId="65" fillId="5" borderId="8" xfId="7" applyNumberFormat="1" applyFont="1" applyFill="1" applyBorder="1" applyAlignment="1">
      <alignment horizontal="left" vertical="center" wrapText="1"/>
    </xf>
    <xf numFmtId="0" fontId="45" fillId="5" borderId="0" xfId="7" applyFont="1" applyFill="1" applyAlignment="1">
      <alignment horizontal="left" vertical="center" wrapText="1"/>
    </xf>
    <xf numFmtId="0" fontId="18" fillId="5" borderId="88" xfId="7" applyFont="1" applyFill="1" applyBorder="1" applyAlignment="1">
      <alignment horizontal="left" vertical="center" wrapText="1"/>
    </xf>
    <xf numFmtId="0" fontId="46" fillId="7" borderId="36" xfId="7" applyFont="1" applyFill="1" applyBorder="1" applyAlignment="1">
      <alignment vertical="center"/>
    </xf>
    <xf numFmtId="0" fontId="18" fillId="5" borderId="90" xfId="7" applyFont="1" applyFill="1" applyBorder="1" applyAlignment="1">
      <alignment horizontal="center" vertical="center" wrapText="1"/>
    </xf>
    <xf numFmtId="0" fontId="69" fillId="0" borderId="0" xfId="7" applyFont="1"/>
    <xf numFmtId="0" fontId="46" fillId="7" borderId="0" xfId="7" applyFont="1" applyFill="1" applyAlignment="1">
      <alignment vertical="center"/>
    </xf>
    <xf numFmtId="164" fontId="7" fillId="5" borderId="0" xfId="7" applyNumberFormat="1" applyFont="1" applyFill="1" applyAlignment="1">
      <alignment horizontal="right" vertical="center" wrapText="1" indent="1"/>
    </xf>
    <xf numFmtId="164" fontId="7" fillId="5" borderId="6" xfId="7" applyNumberFormat="1" applyFont="1" applyFill="1" applyBorder="1" applyAlignment="1">
      <alignment horizontal="right" vertical="center" wrapText="1" indent="1"/>
    </xf>
    <xf numFmtId="164" fontId="7" fillId="3" borderId="6" xfId="7" applyNumberFormat="1" applyFont="1" applyFill="1" applyBorder="1" applyAlignment="1">
      <alignment horizontal="right" vertical="center" wrapText="1" indent="1"/>
    </xf>
    <xf numFmtId="164" fontId="18" fillId="5" borderId="88" xfId="7" applyNumberFormat="1" applyFont="1" applyFill="1" applyBorder="1" applyAlignment="1">
      <alignment horizontal="right" vertical="center" wrapText="1" indent="1"/>
    </xf>
    <xf numFmtId="164" fontId="18" fillId="3" borderId="88" xfId="7" applyNumberFormat="1" applyFont="1" applyFill="1" applyBorder="1" applyAlignment="1">
      <alignment horizontal="right" vertical="center" wrapText="1" indent="1"/>
    </xf>
    <xf numFmtId="49" fontId="10" fillId="5" borderId="19" xfId="0" applyNumberFormat="1" applyFont="1" applyFill="1" applyBorder="1" applyAlignment="1">
      <alignment horizontal="right" vertical="center" wrapText="1" indent="1"/>
    </xf>
    <xf numFmtId="49" fontId="10" fillId="5" borderId="11" xfId="0" applyNumberFormat="1" applyFont="1" applyFill="1" applyBorder="1" applyAlignment="1">
      <alignment horizontal="right" vertical="center" wrapText="1" indent="1"/>
    </xf>
    <xf numFmtId="165" fontId="9" fillId="5" borderId="20" xfId="0" applyNumberFormat="1" applyFont="1" applyFill="1" applyBorder="1" applyAlignment="1">
      <alignment horizontal="right" vertical="center" wrapText="1" indent="1"/>
    </xf>
    <xf numFmtId="165" fontId="9" fillId="5" borderId="0" xfId="0" applyNumberFormat="1" applyFont="1" applyFill="1" applyAlignment="1">
      <alignment horizontal="right" vertical="center" wrapText="1" indent="1"/>
    </xf>
    <xf numFmtId="165" fontId="9" fillId="5" borderId="33" xfId="0" applyNumberFormat="1" applyFont="1" applyFill="1" applyBorder="1" applyAlignment="1">
      <alignment horizontal="right" vertical="center" wrapText="1" indent="1"/>
    </xf>
    <xf numFmtId="165" fontId="9" fillId="5" borderId="16" xfId="0" applyNumberFormat="1" applyFont="1" applyFill="1" applyBorder="1" applyAlignment="1">
      <alignment horizontal="right" vertical="center" wrapText="1" indent="1"/>
    </xf>
    <xf numFmtId="0" fontId="21" fillId="5" borderId="11" xfId="0" applyFont="1" applyFill="1" applyBorder="1" applyAlignment="1">
      <alignment horizontal="center" vertical="center" wrapText="1"/>
    </xf>
    <xf numFmtId="0" fontId="22" fillId="5" borderId="0" xfId="3" applyFont="1" applyFill="1" applyAlignment="1">
      <alignment horizontal="left" vertical="center" wrapText="1"/>
    </xf>
    <xf numFmtId="0" fontId="2" fillId="5" borderId="0" xfId="3" applyFont="1" applyFill="1" applyAlignment="1">
      <alignment horizontal="left" vertical="center" wrapText="1" indent="1"/>
    </xf>
    <xf numFmtId="0" fontId="2" fillId="5" borderId="11" xfId="3" applyFont="1" applyFill="1" applyBorder="1" applyAlignment="1">
      <alignment horizontal="left" vertical="center" wrapText="1" indent="1"/>
    </xf>
    <xf numFmtId="0" fontId="22" fillId="5" borderId="0" xfId="3" applyFont="1" applyFill="1" applyAlignment="1">
      <alignment vertical="center" wrapText="1"/>
    </xf>
    <xf numFmtId="0" fontId="2" fillId="5" borderId="0" xfId="3" applyFont="1" applyFill="1" applyAlignment="1">
      <alignment horizontal="left" vertical="center" wrapText="1" indent="2"/>
    </xf>
    <xf numFmtId="0" fontId="22" fillId="5" borderId="21" xfId="3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7" fillId="5" borderId="19" xfId="3" applyFont="1" applyFill="1" applyBorder="1" applyAlignment="1">
      <alignment horizontal="center" vertical="center" wrapText="1"/>
    </xf>
    <xf numFmtId="0" fontId="47" fillId="5" borderId="11" xfId="3" applyFont="1" applyFill="1" applyBorder="1" applyAlignment="1">
      <alignment horizontal="center" vertical="center" wrapText="1"/>
    </xf>
    <xf numFmtId="0" fontId="47" fillId="5" borderId="10" xfId="3" applyFont="1" applyFill="1" applyBorder="1" applyAlignment="1">
      <alignment horizontal="center" vertical="center" wrapText="1"/>
    </xf>
    <xf numFmtId="0" fontId="46" fillId="7" borderId="0" xfId="0" applyFont="1" applyFill="1" applyAlignment="1">
      <alignment vertical="center" wrapText="1"/>
    </xf>
    <xf numFmtId="0" fontId="9" fillId="5" borderId="11" xfId="7" applyFont="1" applyFill="1" applyBorder="1" applyAlignment="1">
      <alignment horizontal="right" vertical="center" wrapText="1" indent="1"/>
    </xf>
    <xf numFmtId="0" fontId="9" fillId="5" borderId="10" xfId="7" applyFont="1" applyFill="1" applyBorder="1" applyAlignment="1">
      <alignment horizontal="right" vertical="center" wrapText="1" indent="1"/>
    </xf>
    <xf numFmtId="0" fontId="9" fillId="5" borderId="19" xfId="7" applyFont="1" applyFill="1" applyBorder="1" applyAlignment="1">
      <alignment horizontal="right" vertical="center" wrapText="1" indent="1"/>
    </xf>
    <xf numFmtId="0" fontId="7" fillId="0" borderId="0" xfId="7" applyFont="1"/>
    <xf numFmtId="0" fontId="56" fillId="5" borderId="0" xfId="7" applyFont="1" applyFill="1" applyAlignment="1">
      <alignment vertical="center" wrapText="1"/>
    </xf>
    <xf numFmtId="164" fontId="56" fillId="5" borderId="0" xfId="7" applyNumberFormat="1" applyFont="1" applyFill="1" applyAlignment="1">
      <alignment horizontal="right" vertical="center" wrapText="1" indent="1"/>
    </xf>
    <xf numFmtId="165" fontId="56" fillId="3" borderId="12" xfId="7" applyNumberFormat="1" applyFont="1" applyFill="1" applyBorder="1" applyAlignment="1">
      <alignment horizontal="right" vertical="center" wrapText="1" indent="1"/>
    </xf>
    <xf numFmtId="164" fontId="56" fillId="5" borderId="20" xfId="7" applyNumberFormat="1" applyFont="1" applyFill="1" applyBorder="1" applyAlignment="1">
      <alignment horizontal="right" vertical="center" wrapText="1" indent="1"/>
    </xf>
    <xf numFmtId="1" fontId="56" fillId="5" borderId="0" xfId="7" applyNumberFormat="1" applyFont="1" applyFill="1" applyAlignment="1">
      <alignment horizontal="right" vertical="center" wrapText="1" indent="1"/>
    </xf>
    <xf numFmtId="0" fontId="62" fillId="5" borderId="11" xfId="7" applyFont="1" applyFill="1" applyBorder="1" applyAlignment="1">
      <alignment horizontal="left" vertical="center" wrapText="1"/>
    </xf>
    <xf numFmtId="164" fontId="62" fillId="5" borderId="11" xfId="7" applyNumberFormat="1" applyFont="1" applyFill="1" applyBorder="1" applyAlignment="1">
      <alignment horizontal="right" vertical="center" wrapText="1" indent="1"/>
    </xf>
    <xf numFmtId="165" fontId="62" fillId="3" borderId="10" xfId="7" applyNumberFormat="1" applyFont="1" applyFill="1" applyBorder="1" applyAlignment="1">
      <alignment horizontal="right" vertical="center" wrapText="1" indent="1"/>
    </xf>
    <xf numFmtId="164" fontId="62" fillId="5" borderId="19" xfId="7" applyNumberFormat="1" applyFont="1" applyFill="1" applyBorder="1" applyAlignment="1">
      <alignment horizontal="right" vertical="center" wrapText="1" indent="1"/>
    </xf>
    <xf numFmtId="1" fontId="62" fillId="5" borderId="11" xfId="7" applyNumberFormat="1" applyFont="1" applyFill="1" applyBorder="1" applyAlignment="1">
      <alignment horizontal="right" vertical="center" wrapText="1" indent="1"/>
    </xf>
    <xf numFmtId="0" fontId="56" fillId="5" borderId="0" xfId="7" applyFont="1" applyFill="1" applyAlignment="1">
      <alignment horizontal="left" vertical="center" wrapText="1"/>
    </xf>
    <xf numFmtId="0" fontId="62" fillId="5" borderId="16" xfId="7" applyFont="1" applyFill="1" applyBorder="1" applyAlignment="1">
      <alignment horizontal="left" vertical="center" wrapText="1"/>
    </xf>
    <xf numFmtId="164" fontId="62" fillId="5" borderId="16" xfId="7" applyNumberFormat="1" applyFont="1" applyFill="1" applyBorder="1" applyAlignment="1">
      <alignment horizontal="right" vertical="center" wrapText="1" indent="1"/>
    </xf>
    <xf numFmtId="1" fontId="62" fillId="3" borderId="15" xfId="7" applyNumberFormat="1" applyFont="1" applyFill="1" applyBorder="1" applyAlignment="1">
      <alignment horizontal="right" vertical="center" wrapText="1" indent="1"/>
    </xf>
    <xf numFmtId="164" fontId="62" fillId="5" borderId="33" xfId="7" applyNumberFormat="1" applyFont="1" applyFill="1" applyBorder="1" applyAlignment="1">
      <alignment horizontal="right" vertical="center" wrapText="1" indent="1"/>
    </xf>
    <xf numFmtId="1" fontId="62" fillId="5" borderId="16" xfId="7" applyNumberFormat="1" applyFont="1" applyFill="1" applyBorder="1" applyAlignment="1">
      <alignment horizontal="right" vertical="center" wrapText="1" indent="1"/>
    </xf>
    <xf numFmtId="49" fontId="23" fillId="0" borderId="0" xfId="7" applyNumberFormat="1"/>
    <xf numFmtId="0" fontId="74" fillId="0" borderId="0" xfId="7" applyFont="1"/>
    <xf numFmtId="0" fontId="75" fillId="0" borderId="0" xfId="7" applyFont="1"/>
    <xf numFmtId="0" fontId="5" fillId="5" borderId="0" xfId="3" applyFont="1" applyFill="1" applyAlignment="1">
      <alignment horizontal="left" vertical="center" wrapText="1"/>
    </xf>
    <xf numFmtId="0" fontId="21" fillId="5" borderId="21" xfId="3" applyFont="1" applyFill="1" applyBorder="1" applyAlignment="1">
      <alignment horizontal="left" vertical="center" wrapText="1"/>
    </xf>
    <xf numFmtId="0" fontId="21" fillId="5" borderId="0" xfId="3" applyFont="1" applyFill="1" applyAlignment="1">
      <alignment vertical="center" wrapText="1"/>
    </xf>
    <xf numFmtId="0" fontId="5" fillId="5" borderId="0" xfId="3" applyFont="1" applyFill="1" applyAlignment="1">
      <alignment horizontal="left" vertical="center" wrapText="1" indent="1"/>
    </xf>
    <xf numFmtId="0" fontId="5" fillId="5" borderId="11" xfId="3" applyFont="1" applyFill="1" applyBorder="1" applyAlignment="1">
      <alignment horizontal="left" vertical="center" wrapText="1" indent="1"/>
    </xf>
    <xf numFmtId="0" fontId="5" fillId="5" borderId="16" xfId="3" applyFont="1" applyFill="1" applyBorder="1" applyAlignment="1">
      <alignment horizontal="left" vertical="center" wrapText="1" indent="1"/>
    </xf>
    <xf numFmtId="0" fontId="72" fillId="5" borderId="98" xfId="7" applyFont="1" applyFill="1" applyBorder="1"/>
    <xf numFmtId="0" fontId="0" fillId="0" borderId="98" xfId="0" applyBorder="1"/>
    <xf numFmtId="49" fontId="14" fillId="5" borderId="11" xfId="0" applyNumberFormat="1" applyFont="1" applyFill="1" applyBorder="1" applyAlignment="1">
      <alignment horizontal="center" vertical="center" wrapText="1"/>
    </xf>
    <xf numFmtId="49" fontId="10" fillId="5" borderId="0" xfId="0" applyNumberFormat="1" applyFont="1" applyFill="1" applyAlignment="1">
      <alignment vertical="top" wrapText="1"/>
    </xf>
    <xf numFmtId="0" fontId="10" fillId="5" borderId="0" xfId="0" applyFont="1" applyFill="1" applyAlignment="1">
      <alignment vertical="top" wrapText="1"/>
    </xf>
    <xf numFmtId="164" fontId="10" fillId="5" borderId="20" xfId="0" applyNumberFormat="1" applyFont="1" applyFill="1" applyBorder="1" applyAlignment="1">
      <alignment horizontal="right" vertical="top" wrapText="1" indent="1"/>
    </xf>
    <xf numFmtId="164" fontId="10" fillId="5" borderId="0" xfId="0" applyNumberFormat="1" applyFont="1" applyFill="1" applyAlignment="1">
      <alignment horizontal="right" vertical="top" wrapText="1" indent="1"/>
    </xf>
    <xf numFmtId="3" fontId="10" fillId="5" borderId="0" xfId="0" applyNumberFormat="1" applyFont="1" applyFill="1" applyAlignment="1">
      <alignment horizontal="right" vertical="top" wrapText="1" indent="1"/>
    </xf>
    <xf numFmtId="49" fontId="10" fillId="5" borderId="14" xfId="0" applyNumberFormat="1" applyFont="1" applyFill="1" applyBorder="1" applyAlignment="1">
      <alignment vertical="top" wrapText="1"/>
    </xf>
    <xf numFmtId="0" fontId="10" fillId="5" borderId="14" xfId="0" applyFont="1" applyFill="1" applyBorder="1" applyAlignment="1">
      <alignment vertical="top" wrapText="1"/>
    </xf>
    <xf numFmtId="164" fontId="10" fillId="5" borderId="63" xfId="0" applyNumberFormat="1" applyFont="1" applyFill="1" applyBorder="1" applyAlignment="1">
      <alignment horizontal="right" vertical="top" wrapText="1" indent="1"/>
    </xf>
    <xf numFmtId="164" fontId="10" fillId="5" borderId="14" xfId="0" applyNumberFormat="1" applyFont="1" applyFill="1" applyBorder="1" applyAlignment="1">
      <alignment horizontal="right" vertical="top" wrapText="1" indent="1"/>
    </xf>
    <xf numFmtId="3" fontId="10" fillId="5" borderId="14" xfId="0" applyNumberFormat="1" applyFont="1" applyFill="1" applyBorder="1" applyAlignment="1">
      <alignment horizontal="right" vertical="top" wrapText="1" indent="1"/>
    </xf>
    <xf numFmtId="49" fontId="9" fillId="5" borderId="0" xfId="0" applyNumberFormat="1" applyFont="1" applyFill="1" applyAlignment="1">
      <alignment vertical="top" wrapText="1"/>
    </xf>
    <xf numFmtId="0" fontId="9" fillId="5" borderId="0" xfId="0" applyFont="1" applyFill="1" applyAlignment="1">
      <alignment vertical="top" wrapText="1"/>
    </xf>
    <xf numFmtId="164" fontId="9" fillId="5" borderId="20" xfId="0" applyNumberFormat="1" applyFont="1" applyFill="1" applyBorder="1" applyAlignment="1">
      <alignment horizontal="right" vertical="top" wrapText="1" indent="1"/>
    </xf>
    <xf numFmtId="164" fontId="9" fillId="5" borderId="0" xfId="0" applyNumberFormat="1" applyFont="1" applyFill="1" applyAlignment="1">
      <alignment horizontal="right" vertical="top" wrapText="1" indent="1"/>
    </xf>
    <xf numFmtId="3" fontId="9" fillId="5" borderId="0" xfId="0" applyNumberFormat="1" applyFont="1" applyFill="1" applyAlignment="1">
      <alignment horizontal="right" vertical="top" wrapText="1" indent="1"/>
    </xf>
    <xf numFmtId="49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 wrapText="1"/>
    </xf>
    <xf numFmtId="164" fontId="9" fillId="5" borderId="19" xfId="0" applyNumberFormat="1" applyFont="1" applyFill="1" applyBorder="1" applyAlignment="1">
      <alignment horizontal="right" vertical="top" wrapText="1" indent="1"/>
    </xf>
    <xf numFmtId="164" fontId="9" fillId="5" borderId="11" xfId="0" applyNumberFormat="1" applyFont="1" applyFill="1" applyBorder="1" applyAlignment="1">
      <alignment horizontal="right" vertical="top" wrapText="1" indent="1"/>
    </xf>
    <xf numFmtId="49" fontId="9" fillId="5" borderId="16" xfId="0" applyNumberFormat="1" applyFont="1" applyFill="1" applyBorder="1" applyAlignment="1">
      <alignment vertical="top" wrapText="1"/>
    </xf>
    <xf numFmtId="0" fontId="9" fillId="5" borderId="16" xfId="0" applyFont="1" applyFill="1" applyBorder="1" applyAlignment="1">
      <alignment vertical="top" wrapText="1"/>
    </xf>
    <xf numFmtId="164" fontId="9" fillId="5" borderId="33" xfId="0" applyNumberFormat="1" applyFont="1" applyFill="1" applyBorder="1" applyAlignment="1">
      <alignment horizontal="right" vertical="top" wrapText="1" indent="1"/>
    </xf>
    <xf numFmtId="164" fontId="9" fillId="5" borderId="16" xfId="0" applyNumberFormat="1" applyFont="1" applyFill="1" applyBorder="1" applyAlignment="1">
      <alignment horizontal="right" vertical="top" wrapText="1" indent="1"/>
    </xf>
    <xf numFmtId="3" fontId="9" fillId="5" borderId="16" xfId="0" applyNumberFormat="1" applyFont="1" applyFill="1" applyBorder="1" applyAlignment="1">
      <alignment horizontal="right" vertical="top" wrapText="1" indent="1"/>
    </xf>
    <xf numFmtId="0" fontId="15" fillId="0" borderId="0" xfId="0" applyFont="1"/>
    <xf numFmtId="49" fontId="21" fillId="5" borderId="19" xfId="0" applyNumberFormat="1" applyFont="1" applyFill="1" applyBorder="1" applyAlignment="1">
      <alignment horizontal="center" vertical="center" wrapText="1"/>
    </xf>
    <xf numFmtId="49" fontId="21" fillId="5" borderId="11" xfId="0" applyNumberFormat="1" applyFont="1" applyFill="1" applyBorder="1" applyAlignment="1">
      <alignment horizontal="center" vertical="center" wrapText="1"/>
    </xf>
    <xf numFmtId="0" fontId="21" fillId="5" borderId="0" xfId="0" applyFont="1" applyFill="1" applyAlignment="1">
      <alignment vertical="center" wrapText="1"/>
    </xf>
    <xf numFmtId="164" fontId="21" fillId="5" borderId="20" xfId="0" applyNumberFormat="1" applyFont="1" applyFill="1" applyBorder="1" applyAlignment="1">
      <alignment horizontal="right" vertical="center" wrapText="1" indent="1"/>
    </xf>
    <xf numFmtId="164" fontId="21" fillId="5" borderId="0" xfId="0" applyNumberFormat="1" applyFont="1" applyFill="1" applyAlignment="1">
      <alignment horizontal="right" vertical="center" wrapText="1" indent="1"/>
    </xf>
    <xf numFmtId="3" fontId="21" fillId="5" borderId="0" xfId="0" applyNumberFormat="1" applyFont="1" applyFill="1" applyAlignment="1">
      <alignment horizontal="right" vertical="center" wrapText="1" indent="1"/>
    </xf>
    <xf numFmtId="0" fontId="5" fillId="5" borderId="0" xfId="0" applyFont="1" applyFill="1" applyAlignment="1">
      <alignment horizontal="left" vertical="center" wrapText="1"/>
    </xf>
    <xf numFmtId="164" fontId="5" fillId="5" borderId="0" xfId="0" applyNumberFormat="1" applyFont="1" applyFill="1" applyAlignment="1">
      <alignment horizontal="right" vertical="center" wrapText="1" indent="1"/>
    </xf>
    <xf numFmtId="0" fontId="5" fillId="5" borderId="16" xfId="0" applyFont="1" applyFill="1" applyBorder="1" applyAlignment="1">
      <alignment horizontal="left" vertical="center" wrapText="1"/>
    </xf>
    <xf numFmtId="164" fontId="5" fillId="5" borderId="33" xfId="2" applyNumberFormat="1" applyFont="1" applyFill="1" applyBorder="1" applyAlignment="1">
      <alignment horizontal="right" vertical="center" wrapText="1" indent="1"/>
    </xf>
    <xf numFmtId="164" fontId="5" fillId="5" borderId="16" xfId="2" applyNumberFormat="1" applyFont="1" applyFill="1" applyBorder="1" applyAlignment="1">
      <alignment horizontal="right" vertical="center" wrapText="1" indent="1"/>
    </xf>
    <xf numFmtId="3" fontId="5" fillId="5" borderId="16" xfId="0" applyNumberFormat="1" applyFont="1" applyFill="1" applyBorder="1" applyAlignment="1">
      <alignment horizontal="right" vertical="center" wrapText="1" indent="1"/>
    </xf>
    <xf numFmtId="0" fontId="46" fillId="7" borderId="0" xfId="7" applyFont="1" applyFill="1" applyAlignment="1">
      <alignment horizontal="right" vertical="center"/>
    </xf>
    <xf numFmtId="49" fontId="21" fillId="5" borderId="19" xfId="0" applyNumberFormat="1" applyFont="1" applyFill="1" applyBorder="1" applyAlignment="1">
      <alignment horizontal="right" vertical="center" wrapText="1" indent="1"/>
    </xf>
    <xf numFmtId="49" fontId="21" fillId="5" borderId="11" xfId="0" applyNumberFormat="1" applyFont="1" applyFill="1" applyBorder="1" applyAlignment="1">
      <alignment horizontal="right" vertical="center" wrapText="1" indent="1"/>
    </xf>
    <xf numFmtId="0" fontId="21" fillId="5" borderId="14" xfId="0" applyFont="1" applyFill="1" applyBorder="1" applyAlignment="1">
      <alignment horizontal="left" vertical="center" wrapText="1"/>
    </xf>
    <xf numFmtId="164" fontId="21" fillId="5" borderId="63" xfId="0" applyNumberFormat="1" applyFont="1" applyFill="1" applyBorder="1" applyAlignment="1">
      <alignment horizontal="right" vertical="center" wrapText="1" indent="1"/>
    </xf>
    <xf numFmtId="164" fontId="21" fillId="5" borderId="14" xfId="0" applyNumberFormat="1" applyFont="1" applyFill="1" applyBorder="1" applyAlignment="1">
      <alignment horizontal="right" vertical="center" wrapText="1" indent="1"/>
    </xf>
    <xf numFmtId="3" fontId="21" fillId="5" borderId="14" xfId="0" applyNumberFormat="1" applyFont="1" applyFill="1" applyBorder="1" applyAlignment="1">
      <alignment horizontal="right" vertical="center" wrapText="1" indent="1"/>
    </xf>
    <xf numFmtId="0" fontId="21" fillId="3" borderId="11" xfId="0" applyFont="1" applyFill="1" applyBorder="1" applyAlignment="1">
      <alignment horizontal="left" vertical="center" wrapText="1"/>
    </xf>
    <xf numFmtId="166" fontId="21" fillId="3" borderId="19" xfId="2" applyNumberFormat="1" applyFont="1" applyFill="1" applyBorder="1" applyAlignment="1">
      <alignment horizontal="right" vertical="center" wrapText="1" indent="1"/>
    </xf>
    <xf numFmtId="166" fontId="21" fillId="3" borderId="11" xfId="2" applyNumberFormat="1" applyFont="1" applyFill="1" applyBorder="1" applyAlignment="1">
      <alignment horizontal="right" vertical="center" wrapText="1" indent="1"/>
    </xf>
    <xf numFmtId="3" fontId="21" fillId="3" borderId="11" xfId="0" applyNumberFormat="1" applyFont="1" applyFill="1" applyBorder="1" applyAlignment="1">
      <alignment horizontal="right" vertical="center" wrapText="1" indent="1"/>
    </xf>
    <xf numFmtId="0" fontId="21" fillId="3" borderId="16" xfId="0" applyFont="1" applyFill="1" applyBorder="1" applyAlignment="1">
      <alignment horizontal="left" vertical="center" wrapText="1"/>
    </xf>
    <xf numFmtId="166" fontId="21" fillId="3" borderId="33" xfId="2" applyNumberFormat="1" applyFont="1" applyFill="1" applyBorder="1" applyAlignment="1">
      <alignment horizontal="right" vertical="center" wrapText="1" indent="1"/>
    </xf>
    <xf numFmtId="166" fontId="21" fillId="3" borderId="16" xfId="2" applyNumberFormat="1" applyFont="1" applyFill="1" applyBorder="1" applyAlignment="1">
      <alignment horizontal="right" vertical="center" wrapText="1" indent="1"/>
    </xf>
    <xf numFmtId="3" fontId="21" fillId="3" borderId="16" xfId="0" applyNumberFormat="1" applyFont="1" applyFill="1" applyBorder="1" applyAlignment="1">
      <alignment horizontal="right" vertical="center" wrapText="1" indent="1"/>
    </xf>
    <xf numFmtId="166" fontId="10" fillId="5" borderId="22" xfId="2" applyNumberFormat="1" applyFont="1" applyFill="1" applyBorder="1" applyAlignment="1">
      <alignment horizontal="right" vertical="center" wrapText="1" indent="1"/>
    </xf>
    <xf numFmtId="166" fontId="10" fillId="5" borderId="21" xfId="2" applyNumberFormat="1" applyFont="1" applyFill="1" applyBorder="1" applyAlignment="1">
      <alignment horizontal="right" vertical="center" wrapText="1" indent="1"/>
    </xf>
    <xf numFmtId="0" fontId="9" fillId="5" borderId="11" xfId="0" applyFont="1" applyFill="1" applyBorder="1" applyAlignment="1">
      <alignment horizontal="center" vertical="center" wrapText="1"/>
    </xf>
    <xf numFmtId="0" fontId="50" fillId="7" borderId="0" xfId="0" applyFont="1" applyFill="1" applyAlignment="1">
      <alignment horizontal="right" vertical="center"/>
    </xf>
    <xf numFmtId="49" fontId="10" fillId="5" borderId="50" xfId="0" applyNumberFormat="1" applyFont="1" applyFill="1" applyBorder="1" applyAlignment="1">
      <alignment horizontal="center" vertical="center" wrapText="1"/>
    </xf>
    <xf numFmtId="49" fontId="10" fillId="5" borderId="48" xfId="0" applyNumberFormat="1" applyFont="1" applyFill="1" applyBorder="1" applyAlignment="1">
      <alignment horizontal="center" vertical="center" wrapText="1"/>
    </xf>
    <xf numFmtId="164" fontId="9" fillId="5" borderId="56" xfId="0" applyNumberFormat="1" applyFont="1" applyFill="1" applyBorder="1" applyAlignment="1">
      <alignment horizontal="right" vertical="center" wrapText="1"/>
    </xf>
    <xf numFmtId="164" fontId="12" fillId="5" borderId="0" xfId="0" applyNumberFormat="1" applyFont="1" applyFill="1" applyAlignment="1">
      <alignment horizontal="right" vertical="center" wrapText="1"/>
    </xf>
    <xf numFmtId="164" fontId="12" fillId="5" borderId="56" xfId="0" applyNumberFormat="1" applyFont="1" applyFill="1" applyBorder="1" applyAlignment="1">
      <alignment horizontal="right" vertical="center" wrapText="1"/>
    </xf>
    <xf numFmtId="0" fontId="14" fillId="5" borderId="111" xfId="0" applyFont="1" applyFill="1" applyBorder="1" applyAlignment="1">
      <alignment horizontal="center" vertical="center" wrapText="1"/>
    </xf>
    <xf numFmtId="0" fontId="14" fillId="5" borderId="112" xfId="0" applyFont="1" applyFill="1" applyBorder="1" applyAlignment="1">
      <alignment horizontal="center" vertical="center" wrapText="1"/>
    </xf>
    <xf numFmtId="0" fontId="14" fillId="5" borderId="115" xfId="0" applyFont="1" applyFill="1" applyBorder="1" applyAlignment="1">
      <alignment horizontal="center" vertical="center" wrapText="1"/>
    </xf>
    <xf numFmtId="0" fontId="62" fillId="5" borderId="66" xfId="0" applyFont="1" applyFill="1" applyBorder="1" applyAlignment="1">
      <alignment vertical="center" wrapText="1"/>
    </xf>
    <xf numFmtId="164" fontId="10" fillId="5" borderId="65" xfId="2" applyNumberFormat="1" applyFont="1" applyFill="1" applyBorder="1" applyAlignment="1">
      <alignment vertical="center" wrapText="1"/>
    </xf>
    <xf numFmtId="164" fontId="10" fillId="5" borderId="57" xfId="2" applyNumberFormat="1" applyFont="1" applyFill="1" applyBorder="1" applyAlignment="1">
      <alignment vertical="center" wrapText="1"/>
    </xf>
    <xf numFmtId="0" fontId="56" fillId="5" borderId="116" xfId="0" applyFont="1" applyFill="1" applyBorder="1" applyAlignment="1">
      <alignment horizontal="center" vertical="center" wrapText="1"/>
    </xf>
    <xf numFmtId="49" fontId="10" fillId="5" borderId="37" xfId="0" applyNumberFormat="1" applyFont="1" applyFill="1" applyBorder="1" applyAlignment="1">
      <alignment horizontal="right" vertical="center" wrapText="1" indent="1"/>
    </xf>
    <xf numFmtId="49" fontId="10" fillId="5" borderId="36" xfId="0" applyNumberFormat="1" applyFont="1" applyFill="1" applyBorder="1" applyAlignment="1">
      <alignment horizontal="right" vertical="center" wrapText="1" indent="1"/>
    </xf>
    <xf numFmtId="0" fontId="9" fillId="5" borderId="85" xfId="0" applyFont="1" applyFill="1" applyBorder="1" applyAlignment="1">
      <alignment vertical="center" wrapText="1"/>
    </xf>
    <xf numFmtId="164" fontId="9" fillId="5" borderId="91" xfId="0" applyNumberFormat="1" applyFont="1" applyFill="1" applyBorder="1" applyAlignment="1">
      <alignment horizontal="right" vertical="center" wrapText="1" indent="1"/>
    </xf>
    <xf numFmtId="164" fontId="9" fillId="5" borderId="85" xfId="0" applyNumberFormat="1" applyFont="1" applyFill="1" applyBorder="1" applyAlignment="1">
      <alignment horizontal="right" vertical="center" wrapText="1" indent="1"/>
    </xf>
    <xf numFmtId="166" fontId="10" fillId="5" borderId="40" xfId="0" applyNumberFormat="1" applyFont="1" applyFill="1" applyBorder="1" applyAlignment="1">
      <alignment horizontal="right" vertical="center" wrapText="1" indent="1"/>
    </xf>
    <xf numFmtId="166" fontId="10" fillId="5" borderId="0" xfId="0" applyNumberFormat="1" applyFont="1" applyFill="1" applyAlignment="1">
      <alignment horizontal="right" vertical="center" wrapText="1" indent="1"/>
    </xf>
    <xf numFmtId="0" fontId="10" fillId="5" borderId="88" xfId="0" applyFont="1" applyFill="1" applyBorder="1" applyAlignment="1">
      <alignment vertical="center" wrapText="1"/>
    </xf>
    <xf numFmtId="166" fontId="10" fillId="5" borderId="96" xfId="0" applyNumberFormat="1" applyFont="1" applyFill="1" applyBorder="1" applyAlignment="1">
      <alignment horizontal="right" vertical="center" wrapText="1" indent="1"/>
    </xf>
    <xf numFmtId="166" fontId="10" fillId="5" borderId="88" xfId="0" applyNumberFormat="1" applyFont="1" applyFill="1" applyBorder="1" applyAlignment="1">
      <alignment horizontal="right" vertical="center" wrapText="1" indent="1"/>
    </xf>
    <xf numFmtId="164" fontId="10" fillId="5" borderId="23" xfId="0" applyNumberFormat="1" applyFont="1" applyFill="1" applyBorder="1" applyAlignment="1">
      <alignment horizontal="right" vertical="center" wrapText="1" indent="1"/>
    </xf>
    <xf numFmtId="164" fontId="10" fillId="5" borderId="21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left" vertical="center"/>
    </xf>
    <xf numFmtId="0" fontId="46" fillId="7" borderId="0" xfId="7" applyFont="1" applyFill="1" applyAlignment="1">
      <alignment horizontal="left" vertical="center"/>
    </xf>
    <xf numFmtId="0" fontId="0" fillId="0" borderId="0" xfId="0" applyAlignment="1">
      <alignment vertical="center"/>
    </xf>
    <xf numFmtId="164" fontId="71" fillId="0" borderId="0" xfId="0" applyNumberFormat="1" applyFont="1" applyAlignment="1">
      <alignment horizontal="right" vertical="center" wrapText="1"/>
    </xf>
    <xf numFmtId="0" fontId="22" fillId="5" borderId="131" xfId="0" applyFont="1" applyFill="1" applyBorder="1" applyAlignment="1">
      <alignment horizontal="center" vertical="center" wrapText="1"/>
    </xf>
    <xf numFmtId="0" fontId="22" fillId="5" borderId="134" xfId="0" applyFont="1" applyFill="1" applyBorder="1" applyAlignment="1">
      <alignment horizontal="center" vertical="center" wrapText="1"/>
    </xf>
    <xf numFmtId="0" fontId="12" fillId="5" borderId="135" xfId="0" applyFont="1" applyFill="1" applyBorder="1" applyAlignment="1">
      <alignment horizontal="left" vertical="center" wrapText="1"/>
    </xf>
    <xf numFmtId="0" fontId="76" fillId="5" borderId="136" xfId="0" applyFont="1" applyFill="1" applyBorder="1" applyAlignment="1">
      <alignment horizontal="left" vertical="center" wrapText="1"/>
    </xf>
    <xf numFmtId="164" fontId="76" fillId="5" borderId="136" xfId="0" applyNumberFormat="1" applyFont="1" applyFill="1" applyBorder="1" applyAlignment="1">
      <alignment horizontal="left" vertical="center" wrapText="1" indent="1"/>
    </xf>
    <xf numFmtId="164" fontId="12" fillId="5" borderId="136" xfId="0" applyNumberFormat="1" applyFont="1" applyFill="1" applyBorder="1" applyAlignment="1">
      <alignment horizontal="right" vertical="center" wrapText="1" indent="1"/>
    </xf>
    <xf numFmtId="0" fontId="12" fillId="5" borderId="137" xfId="0" applyFont="1" applyFill="1" applyBorder="1" applyAlignment="1">
      <alignment horizontal="right" vertical="center" wrapText="1"/>
    </xf>
    <xf numFmtId="0" fontId="12" fillId="5" borderId="138" xfId="0" applyFont="1" applyFill="1" applyBorder="1" applyAlignment="1">
      <alignment horizontal="left" vertical="center" wrapText="1"/>
    </xf>
    <xf numFmtId="0" fontId="76" fillId="5" borderId="139" xfId="0" applyFont="1" applyFill="1" applyBorder="1" applyAlignment="1">
      <alignment horizontal="left" vertical="center" wrapText="1"/>
    </xf>
    <xf numFmtId="164" fontId="76" fillId="5" borderId="139" xfId="0" applyNumberFormat="1" applyFont="1" applyFill="1" applyBorder="1" applyAlignment="1">
      <alignment horizontal="left" vertical="center" wrapText="1" indent="1"/>
    </xf>
    <xf numFmtId="164" fontId="12" fillId="5" borderId="139" xfId="0" applyNumberFormat="1" applyFont="1" applyFill="1" applyBorder="1" applyAlignment="1">
      <alignment horizontal="right" vertical="center" wrapText="1" indent="1"/>
    </xf>
    <xf numFmtId="0" fontId="12" fillId="5" borderId="140" xfId="0" applyFont="1" applyFill="1" applyBorder="1" applyAlignment="1">
      <alignment horizontal="right" vertical="center" wrapText="1"/>
    </xf>
    <xf numFmtId="0" fontId="12" fillId="5" borderId="141" xfId="0" applyFont="1" applyFill="1" applyBorder="1" applyAlignment="1">
      <alignment horizontal="left" vertical="center" wrapText="1"/>
    </xf>
    <xf numFmtId="0" fontId="76" fillId="5" borderId="142" xfId="0" applyFont="1" applyFill="1" applyBorder="1" applyAlignment="1">
      <alignment horizontal="left" vertical="center" wrapText="1"/>
    </xf>
    <xf numFmtId="164" fontId="76" fillId="5" borderId="142" xfId="0" applyNumberFormat="1" applyFont="1" applyFill="1" applyBorder="1" applyAlignment="1">
      <alignment horizontal="left" vertical="center" wrapText="1" indent="1"/>
    </xf>
    <xf numFmtId="164" fontId="12" fillId="5" borderId="142" xfId="0" applyNumberFormat="1" applyFont="1" applyFill="1" applyBorder="1" applyAlignment="1">
      <alignment horizontal="right" vertical="center" wrapText="1" indent="1"/>
    </xf>
    <xf numFmtId="0" fontId="12" fillId="5" borderId="143" xfId="0" applyFont="1" applyFill="1" applyBorder="1" applyAlignment="1">
      <alignment horizontal="right" vertical="center" wrapText="1"/>
    </xf>
    <xf numFmtId="0" fontId="12" fillId="5" borderId="108" xfId="0" applyFont="1" applyFill="1" applyBorder="1" applyAlignment="1">
      <alignment vertical="center" wrapText="1"/>
    </xf>
    <xf numFmtId="0" fontId="12" fillId="5" borderId="144" xfId="0" applyFont="1" applyFill="1" applyBorder="1" applyAlignment="1">
      <alignment vertical="center" wrapText="1"/>
    </xf>
    <xf numFmtId="0" fontId="16" fillId="5" borderId="144" xfId="0" applyFont="1" applyFill="1" applyBorder="1" applyAlignment="1">
      <alignment horizontal="right" vertical="center" wrapText="1"/>
    </xf>
    <xf numFmtId="164" fontId="16" fillId="5" borderId="144" xfId="0" applyNumberFormat="1" applyFont="1" applyFill="1" applyBorder="1" applyAlignment="1">
      <alignment horizontal="right" vertical="center" wrapText="1" indent="1"/>
    </xf>
    <xf numFmtId="0" fontId="9" fillId="5" borderId="146" xfId="0" applyFont="1" applyFill="1" applyBorder="1" applyAlignment="1">
      <alignment vertical="center" wrapText="1"/>
    </xf>
    <xf numFmtId="164" fontId="9" fillId="5" borderId="105" xfId="0" applyNumberFormat="1" applyFont="1" applyFill="1" applyBorder="1" applyAlignment="1">
      <alignment horizontal="right" vertical="center" wrapText="1" indent="1"/>
    </xf>
    <xf numFmtId="164" fontId="9" fillId="5" borderId="146" xfId="0" applyNumberFormat="1" applyFont="1" applyFill="1" applyBorder="1" applyAlignment="1">
      <alignment horizontal="right" vertical="center" wrapText="1" indent="1"/>
    </xf>
    <xf numFmtId="164" fontId="9" fillId="5" borderId="147" xfId="0" applyNumberFormat="1" applyFont="1" applyFill="1" applyBorder="1" applyAlignment="1">
      <alignment horizontal="right" vertical="center" wrapText="1" indent="1"/>
    </xf>
    <xf numFmtId="165" fontId="9" fillId="5" borderId="146" xfId="0" applyNumberFormat="1" applyFont="1" applyFill="1" applyBorder="1" applyAlignment="1">
      <alignment horizontal="right" vertical="center" wrapText="1" indent="1"/>
    </xf>
    <xf numFmtId="0" fontId="9" fillId="5" borderId="106" xfId="0" applyFont="1" applyFill="1" applyBorder="1" applyAlignment="1">
      <alignment vertical="center" wrapText="1"/>
    </xf>
    <xf numFmtId="164" fontId="9" fillId="5" borderId="148" xfId="0" applyNumberFormat="1" applyFont="1" applyFill="1" applyBorder="1" applyAlignment="1">
      <alignment horizontal="right" vertical="center" wrapText="1" indent="1"/>
    </xf>
    <xf numFmtId="164" fontId="9" fillId="5" borderId="106" xfId="0" applyNumberFormat="1" applyFont="1" applyFill="1" applyBorder="1" applyAlignment="1">
      <alignment horizontal="right" vertical="center" wrapText="1" indent="1"/>
    </xf>
    <xf numFmtId="164" fontId="9" fillId="5" borderId="149" xfId="0" applyNumberFormat="1" applyFont="1" applyFill="1" applyBorder="1" applyAlignment="1">
      <alignment horizontal="right" vertical="center" wrapText="1" indent="1"/>
    </xf>
    <xf numFmtId="165" fontId="9" fillId="5" borderId="106" xfId="0" applyNumberFormat="1" applyFont="1" applyFill="1" applyBorder="1" applyAlignment="1">
      <alignment horizontal="right" vertical="center" wrapText="1" indent="1"/>
    </xf>
    <xf numFmtId="0" fontId="9" fillId="5" borderId="150" xfId="0" applyFont="1" applyFill="1" applyBorder="1" applyAlignment="1">
      <alignment vertical="center" wrapText="1"/>
    </xf>
    <xf numFmtId="164" fontId="9" fillId="5" borderId="151" xfId="0" applyNumberFormat="1" applyFont="1" applyFill="1" applyBorder="1" applyAlignment="1">
      <alignment horizontal="right" vertical="center" wrapText="1" indent="1"/>
    </xf>
    <xf numFmtId="164" fontId="9" fillId="5" borderId="150" xfId="0" applyNumberFormat="1" applyFont="1" applyFill="1" applyBorder="1" applyAlignment="1">
      <alignment horizontal="right" vertical="center" wrapText="1" indent="1"/>
    </xf>
    <xf numFmtId="164" fontId="9" fillId="5" borderId="152" xfId="0" applyNumberFormat="1" applyFont="1" applyFill="1" applyBorder="1" applyAlignment="1">
      <alignment horizontal="right" vertical="center" wrapText="1" indent="1"/>
    </xf>
    <xf numFmtId="165" fontId="9" fillId="5" borderId="150" xfId="0" applyNumberFormat="1" applyFont="1" applyFill="1" applyBorder="1" applyAlignment="1">
      <alignment horizontal="right" vertical="center" wrapText="1" indent="1"/>
    </xf>
    <xf numFmtId="165" fontId="10" fillId="5" borderId="21" xfId="0" applyNumberFormat="1" applyFont="1" applyFill="1" applyBorder="1" applyAlignment="1">
      <alignment horizontal="right" vertical="center" wrapText="1" indent="1"/>
    </xf>
    <xf numFmtId="0" fontId="9" fillId="5" borderId="118" xfId="0" applyFont="1" applyFill="1" applyBorder="1" applyAlignment="1">
      <alignment vertical="center" wrapText="1"/>
    </xf>
    <xf numFmtId="164" fontId="9" fillId="5" borderId="117" xfId="0" applyNumberFormat="1" applyFont="1" applyFill="1" applyBorder="1" applyAlignment="1">
      <alignment horizontal="right" vertical="center" wrapText="1" indent="1"/>
    </xf>
    <xf numFmtId="164" fontId="9" fillId="5" borderId="118" xfId="0" applyNumberFormat="1" applyFont="1" applyFill="1" applyBorder="1" applyAlignment="1">
      <alignment horizontal="right" vertical="center" wrapText="1" indent="1"/>
    </xf>
    <xf numFmtId="164" fontId="9" fillId="5" borderId="153" xfId="0" applyNumberFormat="1" applyFont="1" applyFill="1" applyBorder="1" applyAlignment="1">
      <alignment horizontal="right" vertical="center" wrapText="1" indent="1"/>
    </xf>
    <xf numFmtId="165" fontId="9" fillId="5" borderId="118" xfId="0" applyNumberFormat="1" applyFont="1" applyFill="1" applyBorder="1" applyAlignment="1">
      <alignment horizontal="right" vertical="center" wrapText="1" indent="1"/>
    </xf>
    <xf numFmtId="164" fontId="10" fillId="5" borderId="63" xfId="0" applyNumberFormat="1" applyFont="1" applyFill="1" applyBorder="1" applyAlignment="1">
      <alignment horizontal="right" vertical="center" wrapText="1" indent="1"/>
    </xf>
    <xf numFmtId="164" fontId="10" fillId="5" borderId="14" xfId="0" applyNumberFormat="1" applyFont="1" applyFill="1" applyBorder="1" applyAlignment="1">
      <alignment horizontal="right" vertical="center" wrapText="1" indent="1"/>
    </xf>
    <xf numFmtId="164" fontId="10" fillId="5" borderId="13" xfId="0" applyNumberFormat="1" applyFont="1" applyFill="1" applyBorder="1" applyAlignment="1">
      <alignment horizontal="right" vertical="center" wrapText="1" indent="1"/>
    </xf>
    <xf numFmtId="165" fontId="10" fillId="5" borderId="14" xfId="0" applyNumberFormat="1" applyFont="1" applyFill="1" applyBorder="1" applyAlignment="1">
      <alignment horizontal="right" vertical="center" wrapText="1" indent="1"/>
    </xf>
    <xf numFmtId="0" fontId="17" fillId="5" borderId="0" xfId="0" applyFont="1" applyFill="1" applyAlignment="1">
      <alignment vertical="center" wrapText="1"/>
    </xf>
    <xf numFmtId="164" fontId="14" fillId="5" borderId="40" xfId="0" applyNumberFormat="1" applyFont="1" applyFill="1" applyBorder="1" applyAlignment="1">
      <alignment horizontal="right" vertical="center" wrapText="1"/>
    </xf>
    <xf numFmtId="3" fontId="14" fillId="3" borderId="0" xfId="0" applyNumberFormat="1" applyFont="1" applyFill="1" applyAlignment="1">
      <alignment horizontal="right" vertical="center" wrapText="1"/>
    </xf>
    <xf numFmtId="164" fontId="14" fillId="5" borderId="0" xfId="0" applyNumberFormat="1" applyFont="1" applyFill="1" applyAlignment="1">
      <alignment horizontal="right" vertical="center" wrapText="1"/>
    </xf>
    <xf numFmtId="3" fontId="14" fillId="5" borderId="0" xfId="0" applyNumberFormat="1" applyFont="1" applyFill="1" applyAlignment="1">
      <alignment horizontal="right" vertical="center" wrapText="1"/>
    </xf>
    <xf numFmtId="3" fontId="14" fillId="3" borderId="41" xfId="0" applyNumberFormat="1" applyFont="1" applyFill="1" applyBorder="1" applyAlignment="1">
      <alignment horizontal="right" vertical="center" wrapText="1"/>
    </xf>
    <xf numFmtId="164" fontId="18" fillId="5" borderId="40" xfId="0" applyNumberFormat="1" applyFont="1" applyFill="1" applyBorder="1" applyAlignment="1">
      <alignment horizontal="right" vertical="center" wrapText="1" indent="1"/>
    </xf>
    <xf numFmtId="164" fontId="14" fillId="3" borderId="0" xfId="0" applyNumberFormat="1" applyFont="1" applyFill="1" applyAlignment="1">
      <alignment horizontal="right" vertical="center" wrapText="1" indent="1"/>
    </xf>
    <xf numFmtId="164" fontId="18" fillId="5" borderId="0" xfId="0" applyNumberFormat="1" applyFont="1" applyFill="1" applyAlignment="1">
      <alignment horizontal="right" vertical="center" wrapText="1" indent="1"/>
    </xf>
    <xf numFmtId="164" fontId="14" fillId="3" borderId="41" xfId="0" applyNumberFormat="1" applyFont="1" applyFill="1" applyBorder="1" applyAlignment="1">
      <alignment horizontal="right" vertical="center" wrapText="1" indent="1"/>
    </xf>
    <xf numFmtId="3" fontId="14" fillId="5" borderId="0" xfId="0" applyNumberFormat="1" applyFont="1" applyFill="1" applyAlignment="1">
      <alignment horizontal="right" vertical="center" wrapText="1" indent="1"/>
    </xf>
    <xf numFmtId="164" fontId="14" fillId="5" borderId="40" xfId="0" applyNumberFormat="1" applyFont="1" applyFill="1" applyBorder="1" applyAlignment="1">
      <alignment horizontal="right" vertical="center" wrapText="1" indent="1"/>
    </xf>
    <xf numFmtId="164" fontId="14" fillId="5" borderId="0" xfId="2" applyNumberFormat="1" applyFont="1" applyFill="1" applyBorder="1" applyAlignment="1">
      <alignment horizontal="right" vertical="center" wrapText="1" indent="1"/>
    </xf>
    <xf numFmtId="0" fontId="17" fillId="5" borderId="42" xfId="0" applyFont="1" applyFill="1" applyBorder="1" applyAlignment="1">
      <alignment vertical="center" wrapText="1"/>
    </xf>
    <xf numFmtId="164" fontId="17" fillId="5" borderId="43" xfId="0" applyNumberFormat="1" applyFont="1" applyFill="1" applyBorder="1" applyAlignment="1">
      <alignment horizontal="right" vertical="center" wrapText="1" indent="1"/>
    </xf>
    <xf numFmtId="164" fontId="17" fillId="3" borderId="42" xfId="0" applyNumberFormat="1" applyFont="1" applyFill="1" applyBorder="1" applyAlignment="1">
      <alignment horizontal="right" vertical="center" wrapText="1" indent="1"/>
    </xf>
    <xf numFmtId="164" fontId="17" fillId="5" borderId="42" xfId="0" applyNumberFormat="1" applyFont="1" applyFill="1" applyBorder="1" applyAlignment="1">
      <alignment horizontal="right" vertical="center" wrapText="1" indent="1"/>
    </xf>
    <xf numFmtId="164" fontId="17" fillId="3" borderId="44" xfId="0" applyNumberFormat="1" applyFont="1" applyFill="1" applyBorder="1" applyAlignment="1">
      <alignment horizontal="right" vertical="center" wrapText="1" indent="1"/>
    </xf>
    <xf numFmtId="3" fontId="17" fillId="5" borderId="42" xfId="0" applyNumberFormat="1" applyFont="1" applyFill="1" applyBorder="1" applyAlignment="1">
      <alignment horizontal="right" vertical="center" wrapText="1" indent="1"/>
    </xf>
    <xf numFmtId="164" fontId="17" fillId="5" borderId="40" xfId="0" applyNumberFormat="1" applyFont="1" applyFill="1" applyBorder="1" applyAlignment="1">
      <alignment horizontal="right" vertical="center" wrapText="1" indent="1"/>
    </xf>
    <xf numFmtId="164" fontId="17" fillId="5" borderId="0" xfId="0" applyNumberFormat="1" applyFont="1" applyFill="1" applyAlignment="1">
      <alignment horizontal="right" vertical="center" wrapText="1" indent="1"/>
    </xf>
    <xf numFmtId="0" fontId="17" fillId="5" borderId="45" xfId="0" applyFont="1" applyFill="1" applyBorder="1" applyAlignment="1">
      <alignment vertical="center" wrapText="1"/>
    </xf>
    <xf numFmtId="164" fontId="17" fillId="5" borderId="46" xfId="2" applyNumberFormat="1" applyFont="1" applyFill="1" applyBorder="1" applyAlignment="1">
      <alignment horizontal="right" vertical="center" wrapText="1" indent="1"/>
    </xf>
    <xf numFmtId="3" fontId="17" fillId="3" borderId="45" xfId="2" applyNumberFormat="1" applyFont="1" applyFill="1" applyBorder="1" applyAlignment="1">
      <alignment horizontal="right" vertical="center" wrapText="1" indent="1"/>
    </xf>
    <xf numFmtId="164" fontId="17" fillId="5" borderId="45" xfId="2" applyNumberFormat="1" applyFont="1" applyFill="1" applyBorder="1" applyAlignment="1">
      <alignment horizontal="right" vertical="center" wrapText="1" indent="1"/>
    </xf>
    <xf numFmtId="3" fontId="17" fillId="3" borderId="47" xfId="2" applyNumberFormat="1" applyFont="1" applyFill="1" applyBorder="1" applyAlignment="1">
      <alignment horizontal="right" vertical="center" wrapText="1" indent="1"/>
    </xf>
    <xf numFmtId="1" fontId="17" fillId="5" borderId="45" xfId="0" applyNumberFormat="1" applyFont="1" applyFill="1" applyBorder="1" applyAlignment="1">
      <alignment horizontal="right" vertical="center" wrapText="1" indent="1"/>
    </xf>
    <xf numFmtId="165" fontId="9" fillId="3" borderId="49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164" fontId="77" fillId="5" borderId="56" xfId="0" applyNumberFormat="1" applyFont="1" applyFill="1" applyBorder="1" applyAlignment="1">
      <alignment horizontal="right" vertical="center" wrapText="1"/>
    </xf>
    <xf numFmtId="3" fontId="77" fillId="5" borderId="0" xfId="0" applyNumberFormat="1" applyFont="1" applyFill="1" applyAlignment="1">
      <alignment horizontal="right" vertical="center" wrapText="1"/>
    </xf>
    <xf numFmtId="164" fontId="77" fillId="5" borderId="0" xfId="0" applyNumberFormat="1" applyFont="1" applyFill="1" applyAlignment="1">
      <alignment horizontal="right" vertical="center" wrapText="1"/>
    </xf>
    <xf numFmtId="164" fontId="78" fillId="5" borderId="56" xfId="0" applyNumberFormat="1" applyFont="1" applyFill="1" applyBorder="1" applyAlignment="1">
      <alignment horizontal="right" vertical="center" wrapText="1"/>
    </xf>
    <xf numFmtId="164" fontId="78" fillId="5" borderId="0" xfId="0" applyNumberFormat="1" applyFont="1" applyFill="1" applyAlignment="1">
      <alignment horizontal="right" vertical="center" wrapText="1"/>
    </xf>
    <xf numFmtId="164" fontId="79" fillId="5" borderId="67" xfId="0" applyNumberFormat="1" applyFont="1" applyFill="1" applyBorder="1" applyAlignment="1">
      <alignment horizontal="right" vertical="center" wrapText="1"/>
    </xf>
    <xf numFmtId="164" fontId="79" fillId="5" borderId="66" xfId="0" applyNumberFormat="1" applyFont="1" applyFill="1" applyBorder="1" applyAlignment="1">
      <alignment horizontal="right" vertical="center" wrapText="1"/>
    </xf>
    <xf numFmtId="3" fontId="79" fillId="5" borderId="66" xfId="0" applyNumberFormat="1" applyFont="1" applyFill="1" applyBorder="1" applyAlignment="1">
      <alignment horizontal="right" vertical="center" wrapText="1"/>
    </xf>
    <xf numFmtId="164" fontId="79" fillId="5" borderId="56" xfId="0" applyNumberFormat="1" applyFont="1" applyFill="1" applyBorder="1" applyAlignment="1">
      <alignment horizontal="right" vertical="center" wrapText="1"/>
    </xf>
    <xf numFmtId="164" fontId="79" fillId="5" borderId="0" xfId="0" applyNumberFormat="1" applyFont="1" applyFill="1" applyAlignment="1">
      <alignment horizontal="right" vertical="center" wrapText="1"/>
    </xf>
    <xf numFmtId="164" fontId="80" fillId="3" borderId="8" xfId="7" applyNumberFormat="1" applyFont="1" applyFill="1" applyBorder="1" applyAlignment="1">
      <alignment horizontal="right" vertical="center" wrapText="1" indent="1"/>
    </xf>
    <xf numFmtId="164" fontId="80" fillId="5" borderId="0" xfId="7" applyNumberFormat="1" applyFont="1" applyFill="1" applyAlignment="1">
      <alignment horizontal="right" vertical="center" wrapText="1" indent="1"/>
    </xf>
    <xf numFmtId="49" fontId="10" fillId="0" borderId="27" xfId="0" applyNumberFormat="1" applyFont="1" applyBorder="1" applyAlignment="1">
      <alignment horizontal="right" vertical="center" wrapText="1" indent="1"/>
    </xf>
    <xf numFmtId="0" fontId="71" fillId="0" borderId="154" xfId="0" applyFont="1" applyBorder="1" applyAlignment="1">
      <alignment vertical="center" wrapText="1"/>
    </xf>
    <xf numFmtId="0" fontId="70" fillId="0" borderId="155" xfId="0" applyFont="1" applyBorder="1" applyAlignment="1">
      <alignment vertical="center"/>
    </xf>
    <xf numFmtId="164" fontId="80" fillId="5" borderId="91" xfId="7" applyNumberFormat="1" applyFont="1" applyFill="1" applyBorder="1" applyAlignment="1">
      <alignment horizontal="right" vertical="center" wrapText="1" indent="1"/>
    </xf>
    <xf numFmtId="164" fontId="80" fillId="5" borderId="85" xfId="7" applyNumberFormat="1" applyFont="1" applyFill="1" applyBorder="1" applyAlignment="1">
      <alignment horizontal="right" vertical="center" wrapText="1" indent="1"/>
    </xf>
    <xf numFmtId="164" fontId="80" fillId="3" borderId="85" xfId="7" applyNumberFormat="1" applyFont="1" applyFill="1" applyBorder="1" applyAlignment="1">
      <alignment horizontal="right" vertical="center" wrapText="1" indent="1"/>
    </xf>
    <xf numFmtId="164" fontId="80" fillId="3" borderId="78" xfId="7" applyNumberFormat="1" applyFont="1" applyFill="1" applyBorder="1" applyAlignment="1">
      <alignment horizontal="right" vertical="center" wrapText="1" indent="1"/>
    </xf>
    <xf numFmtId="164" fontId="7" fillId="5" borderId="40" xfId="7" applyNumberFormat="1" applyFont="1" applyFill="1" applyBorder="1" applyAlignment="1">
      <alignment horizontal="right" vertical="center" wrapText="1" indent="1"/>
    </xf>
    <xf numFmtId="164" fontId="7" fillId="3" borderId="41" xfId="7" applyNumberFormat="1" applyFont="1" applyFill="1" applyBorder="1" applyAlignment="1">
      <alignment horizontal="right" vertical="center" wrapText="1" indent="1"/>
    </xf>
    <xf numFmtId="164" fontId="18" fillId="5" borderId="96" xfId="7" applyNumberFormat="1" applyFont="1" applyFill="1" applyBorder="1" applyAlignment="1">
      <alignment horizontal="right" vertical="center" wrapText="1" indent="1"/>
    </xf>
    <xf numFmtId="164" fontId="18" fillId="3" borderId="97" xfId="7" applyNumberFormat="1" applyFont="1" applyFill="1" applyBorder="1" applyAlignment="1">
      <alignment horizontal="right" vertical="center" wrapText="1" indent="1"/>
    </xf>
    <xf numFmtId="164" fontId="80" fillId="5" borderId="43" xfId="7" applyNumberFormat="1" applyFont="1" applyFill="1" applyBorder="1" applyAlignment="1">
      <alignment horizontal="right" vertical="center" wrapText="1" indent="1"/>
    </xf>
    <xf numFmtId="164" fontId="80" fillId="5" borderId="42" xfId="7" applyNumberFormat="1" applyFont="1" applyFill="1" applyBorder="1" applyAlignment="1">
      <alignment horizontal="right" vertical="center" wrapText="1" indent="1"/>
    </xf>
    <xf numFmtId="164" fontId="80" fillId="3" borderId="44" xfId="7" applyNumberFormat="1" applyFont="1" applyFill="1" applyBorder="1" applyAlignment="1">
      <alignment horizontal="right" vertical="center" wrapText="1" indent="1"/>
    </xf>
    <xf numFmtId="164" fontId="80" fillId="3" borderId="42" xfId="7" applyNumberFormat="1" applyFont="1" applyFill="1" applyBorder="1" applyAlignment="1">
      <alignment horizontal="right" vertical="center" wrapText="1" indent="1"/>
    </xf>
    <xf numFmtId="164" fontId="80" fillId="5" borderId="84" xfId="7" applyNumberFormat="1" applyFont="1" applyFill="1" applyBorder="1" applyAlignment="1">
      <alignment horizontal="right" vertical="center" wrapText="1" indent="1"/>
    </xf>
    <xf numFmtId="164" fontId="7" fillId="5" borderId="86" xfId="7" applyNumberFormat="1" applyFont="1" applyFill="1" applyBorder="1" applyAlignment="1">
      <alignment horizontal="right" vertical="center" wrapText="1" indent="1"/>
    </xf>
    <xf numFmtId="164" fontId="66" fillId="5" borderId="40" xfId="7" applyNumberFormat="1" applyFont="1" applyFill="1" applyBorder="1" applyAlignment="1">
      <alignment horizontal="right" vertical="center" wrapText="1" indent="1"/>
    </xf>
    <xf numFmtId="164" fontId="66" fillId="5" borderId="0" xfId="7" applyNumberFormat="1" applyFont="1" applyFill="1" applyAlignment="1">
      <alignment horizontal="right" vertical="center" wrapText="1" indent="1"/>
    </xf>
    <xf numFmtId="164" fontId="66" fillId="3" borderId="41" xfId="7" applyNumberFormat="1" applyFont="1" applyFill="1" applyBorder="1" applyAlignment="1">
      <alignment horizontal="right" vertical="center" wrapText="1" indent="1"/>
    </xf>
    <xf numFmtId="164" fontId="66" fillId="5" borderId="86" xfId="7" applyNumberFormat="1" applyFont="1" applyFill="1" applyBorder="1" applyAlignment="1">
      <alignment horizontal="right" vertical="center" wrapText="1" indent="1"/>
    </xf>
    <xf numFmtId="164" fontId="7" fillId="5" borderId="92" xfId="7" applyNumberFormat="1" applyFont="1" applyFill="1" applyBorder="1" applyAlignment="1">
      <alignment horizontal="right" vertical="center" wrapText="1" indent="1"/>
    </xf>
    <xf numFmtId="164" fontId="7" fillId="3" borderId="93" xfId="7" applyNumberFormat="1" applyFont="1" applyFill="1" applyBorder="1" applyAlignment="1">
      <alignment horizontal="right" vertical="center" wrapText="1" indent="1"/>
    </xf>
    <xf numFmtId="164" fontId="7" fillId="5" borderId="87" xfId="7" applyNumberFormat="1" applyFont="1" applyFill="1" applyBorder="1" applyAlignment="1">
      <alignment horizontal="right" vertical="center" wrapText="1" indent="1"/>
    </xf>
    <xf numFmtId="164" fontId="80" fillId="5" borderId="94" xfId="7" applyNumberFormat="1" applyFont="1" applyFill="1" applyBorder="1" applyAlignment="1">
      <alignment horizontal="right" vertical="center" wrapText="1"/>
    </xf>
    <xf numFmtId="164" fontId="80" fillId="5" borderId="8" xfId="7" applyNumberFormat="1" applyFont="1" applyFill="1" applyBorder="1" applyAlignment="1">
      <alignment horizontal="right" vertical="center" wrapText="1"/>
    </xf>
    <xf numFmtId="164" fontId="80" fillId="3" borderId="95" xfId="7" applyNumberFormat="1" applyFont="1" applyFill="1" applyBorder="1" applyAlignment="1">
      <alignment horizontal="right" vertical="center" wrapText="1" indent="1"/>
    </xf>
    <xf numFmtId="164" fontId="80" fillId="5" borderId="72" xfId="7" applyNumberFormat="1" applyFont="1" applyFill="1" applyBorder="1" applyAlignment="1">
      <alignment horizontal="right" vertical="center" wrapText="1"/>
    </xf>
    <xf numFmtId="164" fontId="7" fillId="5" borderId="40" xfId="7" applyNumberFormat="1" applyFont="1" applyFill="1" applyBorder="1" applyAlignment="1">
      <alignment horizontal="right" vertical="center" wrapText="1"/>
    </xf>
    <xf numFmtId="164" fontId="7" fillId="5" borderId="0" xfId="7" applyNumberFormat="1" applyFont="1" applyFill="1" applyAlignment="1">
      <alignment horizontal="right" vertical="center" wrapText="1"/>
    </xf>
    <xf numFmtId="164" fontId="7" fillId="5" borderId="73" xfId="7" applyNumberFormat="1" applyFont="1" applyFill="1" applyBorder="1" applyAlignment="1">
      <alignment horizontal="right" vertical="center" wrapText="1"/>
    </xf>
    <xf numFmtId="164" fontId="45" fillId="5" borderId="40" xfId="7" applyNumberFormat="1" applyFont="1" applyFill="1" applyBorder="1" applyAlignment="1">
      <alignment horizontal="right" vertical="center" wrapText="1"/>
    </xf>
    <xf numFmtId="164" fontId="45" fillId="5" borderId="0" xfId="7" applyNumberFormat="1" applyFont="1" applyFill="1" applyAlignment="1">
      <alignment horizontal="right" vertical="center" wrapText="1"/>
    </xf>
    <xf numFmtId="164" fontId="45" fillId="5" borderId="73" xfId="7" applyNumberFormat="1" applyFont="1" applyFill="1" applyBorder="1" applyAlignment="1">
      <alignment horizontal="right" vertical="center" wrapText="1"/>
    </xf>
    <xf numFmtId="164" fontId="18" fillId="5" borderId="96" xfId="7" applyNumberFormat="1" applyFont="1" applyFill="1" applyBorder="1" applyAlignment="1">
      <alignment horizontal="right" vertical="center" wrapText="1"/>
    </xf>
    <xf numFmtId="164" fontId="18" fillId="5" borderId="88" xfId="7" applyNumberFormat="1" applyFont="1" applyFill="1" applyBorder="1" applyAlignment="1">
      <alignment horizontal="right" vertical="center" wrapText="1"/>
    </xf>
    <xf numFmtId="164" fontId="18" fillId="5" borderId="89" xfId="7" applyNumberFormat="1" applyFont="1" applyFill="1" applyBorder="1" applyAlignment="1">
      <alignment horizontal="right" vertical="center" wrapText="1"/>
    </xf>
    <xf numFmtId="4" fontId="2" fillId="5" borderId="20" xfId="3" applyNumberFormat="1" applyFont="1" applyFill="1" applyBorder="1" applyAlignment="1">
      <alignment horizontal="right" vertical="center" wrapText="1" indent="1"/>
    </xf>
    <xf numFmtId="4" fontId="2" fillId="5" borderId="0" xfId="3" applyNumberFormat="1" applyFont="1" applyFill="1" applyAlignment="1">
      <alignment horizontal="right" vertical="center" wrapText="1" indent="1"/>
    </xf>
    <xf numFmtId="4" fontId="2" fillId="5" borderId="12" xfId="3" applyNumberFormat="1" applyFont="1" applyFill="1" applyBorder="1" applyAlignment="1">
      <alignment horizontal="right" vertical="center" wrapText="1" indent="1"/>
    </xf>
    <xf numFmtId="4" fontId="2" fillId="5" borderId="19" xfId="3" applyNumberFormat="1" applyFont="1" applyFill="1" applyBorder="1" applyAlignment="1">
      <alignment horizontal="right" vertical="center" wrapText="1" indent="1"/>
    </xf>
    <xf numFmtId="4" fontId="2" fillId="5" borderId="11" xfId="3" applyNumberFormat="1" applyFont="1" applyFill="1" applyBorder="1" applyAlignment="1">
      <alignment horizontal="right" vertical="center" wrapText="1" indent="1"/>
    </xf>
    <xf numFmtId="4" fontId="2" fillId="5" borderId="10" xfId="3" applyNumberFormat="1" applyFont="1" applyFill="1" applyBorder="1" applyAlignment="1">
      <alignment horizontal="right" vertical="center" wrapText="1" indent="1"/>
    </xf>
    <xf numFmtId="4" fontId="22" fillId="5" borderId="20" xfId="3" applyNumberFormat="1" applyFont="1" applyFill="1" applyBorder="1" applyAlignment="1">
      <alignment horizontal="right" vertical="center" wrapText="1" indent="1"/>
    </xf>
    <xf numFmtId="4" fontId="22" fillId="5" borderId="0" xfId="3" applyNumberFormat="1" applyFont="1" applyFill="1" applyAlignment="1">
      <alignment horizontal="right" vertical="center" wrapText="1" indent="1"/>
    </xf>
    <xf numFmtId="4" fontId="22" fillId="5" borderId="12" xfId="3" applyNumberFormat="1" applyFont="1" applyFill="1" applyBorder="1" applyAlignment="1">
      <alignment horizontal="right" vertical="center" wrapText="1" indent="1"/>
    </xf>
    <xf numFmtId="4" fontId="22" fillId="5" borderId="22" xfId="3" applyNumberFormat="1" applyFont="1" applyFill="1" applyBorder="1" applyAlignment="1">
      <alignment horizontal="right" vertical="center" wrapText="1" indent="1"/>
    </xf>
    <xf numFmtId="4" fontId="22" fillId="5" borderId="21" xfId="3" applyNumberFormat="1" applyFont="1" applyFill="1" applyBorder="1" applyAlignment="1">
      <alignment horizontal="right" vertical="center" wrapText="1" indent="1"/>
    </xf>
    <xf numFmtId="4" fontId="22" fillId="5" borderId="23" xfId="3" applyNumberFormat="1" applyFont="1" applyFill="1" applyBorder="1" applyAlignment="1">
      <alignment horizontal="right" vertical="center" wrapText="1" indent="1"/>
    </xf>
    <xf numFmtId="4" fontId="5" fillId="5" borderId="20" xfId="3" applyNumberFormat="1" applyFont="1" applyFill="1" applyBorder="1" applyAlignment="1">
      <alignment horizontal="right" vertical="center" wrapText="1" indent="1"/>
    </xf>
    <xf numFmtId="4" fontId="5" fillId="5" borderId="0" xfId="3" applyNumberFormat="1" applyFont="1" applyFill="1" applyAlignment="1">
      <alignment horizontal="right" vertical="center" wrapText="1" indent="1"/>
    </xf>
    <xf numFmtId="4" fontId="5" fillId="5" borderId="12" xfId="3" applyNumberFormat="1" applyFont="1" applyFill="1" applyBorder="1" applyAlignment="1">
      <alignment horizontal="right" vertical="center" wrapText="1" indent="1"/>
    </xf>
    <xf numFmtId="4" fontId="21" fillId="5" borderId="22" xfId="3" applyNumberFormat="1" applyFont="1" applyFill="1" applyBorder="1" applyAlignment="1">
      <alignment horizontal="right" vertical="center" wrapText="1" indent="1"/>
    </xf>
    <xf numFmtId="4" fontId="21" fillId="5" borderId="21" xfId="3" applyNumberFormat="1" applyFont="1" applyFill="1" applyBorder="1" applyAlignment="1">
      <alignment horizontal="right" vertical="center" wrapText="1" indent="1"/>
    </xf>
    <xf numFmtId="4" fontId="21" fillId="5" borderId="23" xfId="3" applyNumberFormat="1" applyFont="1" applyFill="1" applyBorder="1" applyAlignment="1">
      <alignment horizontal="right" vertical="center" wrapText="1" indent="1"/>
    </xf>
    <xf numFmtId="4" fontId="21" fillId="5" borderId="20" xfId="3" applyNumberFormat="1" applyFont="1" applyFill="1" applyBorder="1" applyAlignment="1">
      <alignment horizontal="right" vertical="center" wrapText="1" indent="1"/>
    </xf>
    <xf numFmtId="4" fontId="21" fillId="5" borderId="0" xfId="3" applyNumberFormat="1" applyFont="1" applyFill="1" applyAlignment="1">
      <alignment horizontal="right" vertical="center" wrapText="1" indent="1"/>
    </xf>
    <xf numFmtId="4" fontId="21" fillId="5" borderId="12" xfId="3" applyNumberFormat="1" applyFont="1" applyFill="1" applyBorder="1" applyAlignment="1">
      <alignment horizontal="right" vertical="center" wrapText="1" indent="1"/>
    </xf>
    <xf numFmtId="4" fontId="5" fillId="5" borderId="19" xfId="3" applyNumberFormat="1" applyFont="1" applyFill="1" applyBorder="1" applyAlignment="1">
      <alignment horizontal="right" vertical="center" wrapText="1" indent="1"/>
    </xf>
    <xf numFmtId="4" fontId="5" fillId="5" borderId="11" xfId="3" applyNumberFormat="1" applyFont="1" applyFill="1" applyBorder="1" applyAlignment="1">
      <alignment horizontal="right" vertical="center" wrapText="1" indent="1"/>
    </xf>
    <xf numFmtId="4" fontId="5" fillId="5" borderId="10" xfId="3" applyNumberFormat="1" applyFont="1" applyFill="1" applyBorder="1" applyAlignment="1">
      <alignment horizontal="right" vertical="center" wrapText="1" indent="1"/>
    </xf>
    <xf numFmtId="4" fontId="5" fillId="5" borderId="33" xfId="3" applyNumberFormat="1" applyFont="1" applyFill="1" applyBorder="1" applyAlignment="1">
      <alignment horizontal="right" vertical="center" wrapText="1" indent="1"/>
    </xf>
    <xf numFmtId="4" fontId="5" fillId="5" borderId="16" xfId="3" applyNumberFormat="1" applyFont="1" applyFill="1" applyBorder="1" applyAlignment="1">
      <alignment horizontal="right" vertical="center" wrapText="1" indent="1"/>
    </xf>
    <xf numFmtId="4" fontId="5" fillId="5" borderId="15" xfId="3" applyNumberFormat="1" applyFont="1" applyFill="1" applyBorder="1" applyAlignment="1">
      <alignment horizontal="right" vertical="center" wrapText="1" indent="1"/>
    </xf>
    <xf numFmtId="49" fontId="22" fillId="0" borderId="0" xfId="0" applyNumberFormat="1" applyFont="1" applyAlignment="1">
      <alignment horizontal="right" vertical="center"/>
    </xf>
    <xf numFmtId="164" fontId="7" fillId="3" borderId="0" xfId="7" applyNumberFormat="1" applyFont="1" applyFill="1" applyAlignment="1">
      <alignment horizontal="right" vertical="center" wrapText="1" indent="1"/>
    </xf>
    <xf numFmtId="164" fontId="66" fillId="3" borderId="0" xfId="7" applyNumberFormat="1" applyFont="1" applyFill="1" applyAlignment="1">
      <alignment horizontal="right" vertical="center" wrapText="1" indent="1"/>
    </xf>
    <xf numFmtId="164" fontId="7" fillId="3" borderId="88" xfId="7" applyNumberFormat="1" applyFont="1" applyFill="1" applyBorder="1" applyAlignment="1">
      <alignment horizontal="right" vertical="center" wrapText="1" indent="1"/>
    </xf>
    <xf numFmtId="2" fontId="7" fillId="3" borderId="0" xfId="7" applyNumberFormat="1" applyFont="1" applyFill="1" applyAlignment="1">
      <alignment horizontal="right" vertical="center" wrapText="1" indent="1"/>
    </xf>
    <xf numFmtId="164" fontId="80" fillId="3" borderId="41" xfId="7" applyNumberFormat="1" applyFont="1" applyFill="1" applyBorder="1" applyAlignment="1">
      <alignment horizontal="right" vertical="center" wrapText="1" indent="1"/>
    </xf>
    <xf numFmtId="2" fontId="7" fillId="3" borderId="41" xfId="7" applyNumberFormat="1" applyFont="1" applyFill="1" applyBorder="1" applyAlignment="1">
      <alignment horizontal="right" vertical="center" wrapText="1" indent="1"/>
    </xf>
    <xf numFmtId="164" fontId="80" fillId="5" borderId="40" xfId="7" applyNumberFormat="1" applyFont="1" applyFill="1" applyBorder="1" applyAlignment="1">
      <alignment horizontal="right" vertical="center" wrapText="1" indent="1"/>
    </xf>
    <xf numFmtId="14" fontId="18" fillId="5" borderId="156" xfId="7" applyNumberFormat="1" applyFont="1" applyFill="1" applyBorder="1" applyAlignment="1">
      <alignment horizontal="center" vertical="center" wrapText="1"/>
    </xf>
    <xf numFmtId="0" fontId="18" fillId="5" borderId="157" xfId="7" applyFont="1" applyFill="1" applyBorder="1" applyAlignment="1">
      <alignment horizontal="center" vertical="center" wrapText="1"/>
    </xf>
    <xf numFmtId="0" fontId="18" fillId="5" borderId="158" xfId="7" applyFont="1" applyFill="1" applyBorder="1" applyAlignment="1">
      <alignment horizontal="center" vertical="center" wrapText="1"/>
    </xf>
    <xf numFmtId="14" fontId="18" fillId="5" borderId="157" xfId="7" applyNumberFormat="1" applyFont="1" applyFill="1" applyBorder="1" applyAlignment="1">
      <alignment horizontal="center" vertical="center" wrapText="1"/>
    </xf>
    <xf numFmtId="164" fontId="80" fillId="5" borderId="28" xfId="7" applyNumberFormat="1" applyFont="1" applyFill="1" applyBorder="1" applyAlignment="1">
      <alignment horizontal="right" vertical="center" wrapText="1" indent="1"/>
    </xf>
    <xf numFmtId="164" fontId="80" fillId="3" borderId="159" xfId="7" applyNumberFormat="1" applyFont="1" applyFill="1" applyBorder="1" applyAlignment="1">
      <alignment horizontal="right" vertical="center" wrapText="1" indent="1"/>
    </xf>
    <xf numFmtId="164" fontId="80" fillId="5" borderId="160" xfId="7" applyNumberFormat="1" applyFont="1" applyFill="1" applyBorder="1" applyAlignment="1">
      <alignment horizontal="right" vertical="center" wrapText="1" indent="1"/>
    </xf>
    <xf numFmtId="2" fontId="80" fillId="3" borderId="159" xfId="7" applyNumberFormat="1" applyFont="1" applyFill="1" applyBorder="1" applyAlignment="1">
      <alignment horizontal="right" vertical="center" wrapText="1" indent="1"/>
    </xf>
    <xf numFmtId="2" fontId="80" fillId="3" borderId="28" xfId="7" applyNumberFormat="1" applyFont="1" applyFill="1" applyBorder="1" applyAlignment="1">
      <alignment horizontal="right" vertical="center" wrapText="1" indent="1"/>
    </xf>
    <xf numFmtId="164" fontId="7" fillId="5" borderId="27" xfId="7" applyNumberFormat="1" applyFont="1" applyFill="1" applyBorder="1" applyAlignment="1">
      <alignment horizontal="right" vertical="center" wrapText="1" indent="1"/>
    </xf>
    <xf numFmtId="164" fontId="7" fillId="3" borderId="161" xfId="7" applyNumberFormat="1" applyFont="1" applyFill="1" applyBorder="1" applyAlignment="1">
      <alignment horizontal="right" vertical="center" wrapText="1" indent="1"/>
    </xf>
    <xf numFmtId="164" fontId="7" fillId="5" borderId="162" xfId="7" applyNumberFormat="1" applyFont="1" applyFill="1" applyBorder="1" applyAlignment="1">
      <alignment horizontal="right" vertical="center" wrapText="1" indent="1"/>
    </xf>
    <xf numFmtId="2" fontId="7" fillId="3" borderId="161" xfId="7" applyNumberFormat="1" applyFont="1" applyFill="1" applyBorder="1" applyAlignment="1">
      <alignment horizontal="right" vertical="center" wrapText="1" indent="1"/>
    </xf>
    <xf numFmtId="2" fontId="7" fillId="3" borderId="27" xfId="7" applyNumberFormat="1" applyFont="1" applyFill="1" applyBorder="1" applyAlignment="1">
      <alignment horizontal="right" vertical="center" wrapText="1" indent="1"/>
    </xf>
    <xf numFmtId="164" fontId="80" fillId="3" borderId="0" xfId="7" applyNumberFormat="1" applyFont="1" applyFill="1" applyAlignment="1">
      <alignment horizontal="right" vertical="center" wrapText="1" indent="1"/>
    </xf>
    <xf numFmtId="164" fontId="80" fillId="3" borderId="28" xfId="7" applyNumberFormat="1" applyFont="1" applyFill="1" applyBorder="1" applyAlignment="1">
      <alignment horizontal="right" vertical="center" wrapText="1" indent="1"/>
    </xf>
    <xf numFmtId="164" fontId="7" fillId="3" borderId="27" xfId="7" applyNumberFormat="1" applyFont="1" applyFill="1" applyBorder="1" applyAlignment="1">
      <alignment horizontal="right" vertical="center" wrapText="1" indent="1"/>
    </xf>
    <xf numFmtId="3" fontId="17" fillId="5" borderId="21" xfId="0" applyNumberFormat="1" applyFont="1" applyFill="1" applyBorder="1" applyAlignment="1">
      <alignment horizontal="right" vertical="center" wrapText="1" indent="1"/>
    </xf>
    <xf numFmtId="164" fontId="2" fillId="5" borderId="0" xfId="0" applyNumberFormat="1" applyFont="1" applyFill="1" applyAlignment="1">
      <alignment horizontal="right" vertical="center" wrapText="1" indent="1"/>
    </xf>
    <xf numFmtId="14" fontId="14" fillId="5" borderId="0" xfId="0" applyNumberFormat="1" applyFont="1" applyFill="1" applyAlignment="1">
      <alignment horizontal="center" vertical="center" wrapText="1"/>
    </xf>
    <xf numFmtId="3" fontId="14" fillId="5" borderId="20" xfId="0" applyNumberFormat="1" applyFont="1" applyFill="1" applyBorder="1" applyAlignment="1">
      <alignment horizontal="right" vertical="center" wrapText="1" indent="1"/>
    </xf>
    <xf numFmtId="164" fontId="14" fillId="5" borderId="12" xfId="0" applyNumberFormat="1" applyFont="1" applyFill="1" applyBorder="1" applyAlignment="1">
      <alignment horizontal="right" vertical="center" wrapText="1" indent="1"/>
    </xf>
    <xf numFmtId="0" fontId="17" fillId="5" borderId="21" xfId="0" applyFont="1" applyFill="1" applyBorder="1" applyAlignment="1">
      <alignment horizontal="right" vertical="center" wrapText="1" indent="1"/>
    </xf>
    <xf numFmtId="3" fontId="17" fillId="5" borderId="22" xfId="0" applyNumberFormat="1" applyFont="1" applyFill="1" applyBorder="1" applyAlignment="1">
      <alignment horizontal="right" vertical="center" wrapText="1" indent="1"/>
    </xf>
    <xf numFmtId="164" fontId="17" fillId="5" borderId="23" xfId="0" applyNumberFormat="1" applyFont="1" applyFill="1" applyBorder="1" applyAlignment="1">
      <alignment horizontal="right" vertical="center" wrapText="1" indent="1"/>
    </xf>
    <xf numFmtId="3" fontId="16" fillId="5" borderId="145" xfId="0" applyNumberFormat="1" applyFont="1" applyFill="1" applyBorder="1" applyAlignment="1">
      <alignment horizontal="right" vertical="center" wrapText="1"/>
    </xf>
    <xf numFmtId="164" fontId="9" fillId="3" borderId="12" xfId="0" applyNumberFormat="1" applyFont="1" applyFill="1" applyBorder="1" applyAlignment="1">
      <alignment horizontal="right" vertical="center" wrapText="1" indent="1"/>
    </xf>
    <xf numFmtId="3" fontId="10" fillId="3" borderId="23" xfId="0" applyNumberFormat="1" applyFont="1" applyFill="1" applyBorder="1" applyAlignment="1">
      <alignment horizontal="right" vertical="center" wrapText="1" indent="1"/>
    </xf>
    <xf numFmtId="3" fontId="77" fillId="3" borderId="0" xfId="0" applyNumberFormat="1" applyFont="1" applyFill="1" applyAlignment="1">
      <alignment horizontal="right" vertical="center" wrapText="1"/>
    </xf>
    <xf numFmtId="164" fontId="77" fillId="3" borderId="0" xfId="0" applyNumberFormat="1" applyFont="1" applyFill="1" applyAlignment="1">
      <alignment horizontal="right" vertical="center" wrapText="1"/>
    </xf>
    <xf numFmtId="164" fontId="79" fillId="3" borderId="66" xfId="0" applyNumberFormat="1" applyFont="1" applyFill="1" applyBorder="1" applyAlignment="1">
      <alignment horizontal="right" vertical="center" wrapText="1"/>
    </xf>
    <xf numFmtId="3" fontId="77" fillId="3" borderId="49" xfId="0" applyNumberFormat="1" applyFont="1" applyFill="1" applyBorder="1" applyAlignment="1">
      <alignment horizontal="right" vertical="center" wrapText="1"/>
    </xf>
    <xf numFmtId="164" fontId="77" fillId="3" borderId="49" xfId="0" applyNumberFormat="1" applyFont="1" applyFill="1" applyBorder="1" applyAlignment="1">
      <alignment horizontal="right" vertical="center" wrapText="1"/>
    </xf>
    <xf numFmtId="164" fontId="79" fillId="3" borderId="68" xfId="0" applyNumberFormat="1" applyFont="1" applyFill="1" applyBorder="1" applyAlignment="1">
      <alignment horizontal="right" vertical="center" wrapText="1"/>
    </xf>
    <xf numFmtId="164" fontId="79" fillId="5" borderId="65" xfId="2" applyNumberFormat="1" applyFont="1" applyFill="1" applyBorder="1" applyAlignment="1">
      <alignment vertical="center" wrapText="1"/>
    </xf>
    <xf numFmtId="164" fontId="79" fillId="5" borderId="57" xfId="2" applyNumberFormat="1" applyFont="1" applyFill="1" applyBorder="1" applyAlignment="1">
      <alignment vertical="center" wrapText="1"/>
    </xf>
    <xf numFmtId="1" fontId="79" fillId="5" borderId="57" xfId="0" applyNumberFormat="1" applyFont="1" applyFill="1" applyBorder="1" applyAlignment="1">
      <alignment horizontal="right" vertical="center" wrapText="1"/>
    </xf>
    <xf numFmtId="165" fontId="9" fillId="3" borderId="41" xfId="0" applyNumberFormat="1" applyFont="1" applyFill="1" applyBorder="1" applyAlignment="1">
      <alignment horizontal="right" vertical="center" wrapText="1"/>
    </xf>
    <xf numFmtId="1" fontId="10" fillId="3" borderId="47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horizontal="right" vertical="center" wrapText="1"/>
    </xf>
    <xf numFmtId="1" fontId="10" fillId="3" borderId="62" xfId="0" applyNumberFormat="1" applyFont="1" applyFill="1" applyBorder="1" applyAlignment="1">
      <alignment vertical="center" wrapText="1"/>
    </xf>
    <xf numFmtId="0" fontId="28" fillId="0" borderId="6" xfId="29" applyFont="1" applyBorder="1"/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 vertical="center"/>
    </xf>
    <xf numFmtId="164" fontId="10" fillId="5" borderId="163" xfId="0" applyNumberFormat="1" applyFont="1" applyFill="1" applyBorder="1" applyAlignment="1">
      <alignment horizontal="right" vertical="top" wrapText="1" indent="1"/>
    </xf>
    <xf numFmtId="49" fontId="2" fillId="0" borderId="167" xfId="0" applyNumberFormat="1" applyFont="1" applyBorder="1" applyAlignment="1">
      <alignment horizontal="center" vertical="center"/>
    </xf>
    <xf numFmtId="49" fontId="2" fillId="0" borderId="167" xfId="0" applyNumberFormat="1" applyFont="1" applyBorder="1" applyAlignment="1">
      <alignment horizontal="center"/>
    </xf>
    <xf numFmtId="49" fontId="2" fillId="9" borderId="167" xfId="0" applyNumberFormat="1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horizontal="right" vertical="center" wrapText="1" indent="1"/>
    </xf>
    <xf numFmtId="49" fontId="2" fillId="0" borderId="166" xfId="0" applyNumberFormat="1" applyFont="1" applyBorder="1" applyAlignment="1">
      <alignment horizontal="center" vertical="center"/>
    </xf>
    <xf numFmtId="4" fontId="2" fillId="0" borderId="164" xfId="0" applyNumberFormat="1" applyFont="1" applyBorder="1" applyAlignment="1">
      <alignment horizontal="right" vertical="center"/>
    </xf>
    <xf numFmtId="4" fontId="2" fillId="0" borderId="165" xfId="0" applyNumberFormat="1" applyFont="1" applyBorder="1" applyAlignment="1">
      <alignment horizontal="right" vertical="center"/>
    </xf>
    <xf numFmtId="4" fontId="2" fillId="9" borderId="165" xfId="0" applyNumberFormat="1" applyFont="1" applyFill="1" applyBorder="1" applyAlignment="1">
      <alignment horizontal="right" vertical="center"/>
    </xf>
    <xf numFmtId="0" fontId="14" fillId="5" borderId="0" xfId="0" applyFont="1" applyFill="1" applyAlignment="1">
      <alignment horizontal="center" vertical="center" wrapText="1"/>
    </xf>
    <xf numFmtId="164" fontId="10" fillId="5" borderId="14" xfId="2" applyNumberFormat="1" applyFont="1" applyFill="1" applyBorder="1" applyAlignment="1">
      <alignment horizontal="right" vertical="center" wrapText="1" indent="1"/>
    </xf>
    <xf numFmtId="164" fontId="10" fillId="5" borderId="21" xfId="2" applyNumberFormat="1" applyFont="1" applyFill="1" applyBorder="1" applyAlignment="1">
      <alignment horizontal="right" vertical="center" wrapText="1" indent="1"/>
    </xf>
    <xf numFmtId="165" fontId="10" fillId="3" borderId="13" xfId="0" applyNumberFormat="1" applyFont="1" applyFill="1" applyBorder="1" applyAlignment="1">
      <alignment horizontal="right" vertical="center" wrapText="1" indent="1"/>
    </xf>
    <xf numFmtId="3" fontId="9" fillId="5" borderId="14" xfId="0" applyNumberFormat="1" applyFont="1" applyFill="1" applyBorder="1" applyAlignment="1">
      <alignment horizontal="right" vertical="center" wrapText="1" indent="1"/>
    </xf>
    <xf numFmtId="165" fontId="10" fillId="3" borderId="49" xfId="0" applyNumberFormat="1" applyFont="1" applyFill="1" applyBorder="1" applyAlignment="1">
      <alignment horizontal="right" vertical="center" wrapText="1"/>
    </xf>
    <xf numFmtId="0" fontId="33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/>
    <xf numFmtId="0" fontId="9" fillId="5" borderId="41" xfId="0" applyFont="1" applyFill="1" applyBorder="1" applyAlignment="1">
      <alignment vertical="center" wrapText="1"/>
    </xf>
    <xf numFmtId="164" fontId="10" fillId="5" borderId="178" xfId="0" applyNumberFormat="1" applyFont="1" applyFill="1" applyBorder="1" applyAlignment="1">
      <alignment horizontal="right" vertical="center" wrapText="1" indent="1"/>
    </xf>
    <xf numFmtId="0" fontId="9" fillId="5" borderId="36" xfId="0" applyFont="1" applyFill="1" applyBorder="1" applyAlignment="1">
      <alignment horizontal="left" vertical="center" wrapText="1" indent="1"/>
    </xf>
    <xf numFmtId="3" fontId="10" fillId="5" borderId="177" xfId="0" applyNumberFormat="1" applyFont="1" applyFill="1" applyBorder="1" applyAlignment="1">
      <alignment horizontal="right" vertical="center" wrapText="1" indent="1"/>
    </xf>
    <xf numFmtId="0" fontId="10" fillId="5" borderId="177" xfId="0" applyFont="1" applyFill="1" applyBorder="1" applyAlignment="1">
      <alignment vertical="center" wrapText="1"/>
    </xf>
    <xf numFmtId="165" fontId="10" fillId="3" borderId="176" xfId="0" applyNumberFormat="1" applyFont="1" applyFill="1" applyBorder="1" applyAlignment="1">
      <alignment horizontal="right" vertical="center" wrapText="1" indent="1"/>
    </xf>
    <xf numFmtId="0" fontId="10" fillId="5" borderId="40" xfId="0" applyFont="1" applyFill="1" applyBorder="1" applyAlignment="1">
      <alignment horizontal="right" vertical="center" wrapText="1"/>
    </xf>
    <xf numFmtId="0" fontId="10" fillId="5" borderId="41" xfId="0" applyFont="1" applyFill="1" applyBorder="1" applyAlignment="1">
      <alignment horizontal="right" vertical="center" wrapText="1"/>
    </xf>
    <xf numFmtId="0" fontId="10" fillId="5" borderId="42" xfId="0" applyFont="1" applyFill="1" applyBorder="1" applyAlignment="1">
      <alignment vertical="center" wrapText="1"/>
    </xf>
    <xf numFmtId="164" fontId="10" fillId="5" borderId="43" xfId="0" applyNumberFormat="1" applyFont="1" applyFill="1" applyBorder="1" applyAlignment="1">
      <alignment horizontal="right" vertical="center" wrapText="1"/>
    </xf>
    <xf numFmtId="165" fontId="10" fillId="5" borderId="44" xfId="0" applyNumberFormat="1" applyFont="1" applyFill="1" applyBorder="1" applyAlignment="1">
      <alignment horizontal="right" vertical="center" wrapText="1"/>
    </xf>
    <xf numFmtId="3" fontId="10" fillId="5" borderId="42" xfId="0" applyNumberFormat="1" applyFont="1" applyFill="1" applyBorder="1" applyAlignment="1">
      <alignment horizontal="right" vertical="center" wrapText="1"/>
    </xf>
    <xf numFmtId="164" fontId="10" fillId="5" borderId="46" xfId="0" applyNumberFormat="1" applyFont="1" applyFill="1" applyBorder="1" applyAlignment="1">
      <alignment horizontal="right" vertical="center" wrapText="1"/>
    </xf>
    <xf numFmtId="165" fontId="10" fillId="5" borderId="47" xfId="0" applyNumberFormat="1" applyFont="1" applyFill="1" applyBorder="1" applyAlignment="1">
      <alignment horizontal="right" vertical="center" wrapText="1"/>
    </xf>
    <xf numFmtId="3" fontId="10" fillId="5" borderId="45" xfId="0" applyNumberFormat="1" applyFont="1" applyFill="1" applyBorder="1" applyAlignment="1">
      <alignment horizontal="right" vertical="center" wrapText="1"/>
    </xf>
    <xf numFmtId="0" fontId="53" fillId="7" borderId="0" xfId="0" applyFont="1" applyFill="1" applyAlignment="1">
      <alignment vertical="center" wrapText="1"/>
    </xf>
    <xf numFmtId="165" fontId="9" fillId="3" borderId="49" xfId="0" applyNumberFormat="1" applyFont="1" applyFill="1" applyBorder="1" applyAlignment="1">
      <alignment horizontal="right" vertical="center" wrapText="1" indent="1"/>
    </xf>
    <xf numFmtId="164" fontId="9" fillId="5" borderId="56" xfId="0" applyNumberFormat="1" applyFont="1" applyFill="1" applyBorder="1" applyAlignment="1">
      <alignment horizontal="right" vertical="center" wrapText="1" indent="1"/>
    </xf>
    <xf numFmtId="0" fontId="9" fillId="5" borderId="119" xfId="0" applyFont="1" applyFill="1" applyBorder="1" applyAlignment="1">
      <alignment vertical="center" wrapText="1"/>
    </xf>
    <xf numFmtId="164" fontId="12" fillId="5" borderId="120" xfId="0" applyNumberFormat="1" applyFont="1" applyFill="1" applyBorder="1" applyAlignment="1">
      <alignment horizontal="right" vertical="center" wrapText="1"/>
    </xf>
    <xf numFmtId="165" fontId="9" fillId="5" borderId="121" xfId="0" applyNumberFormat="1" applyFont="1" applyFill="1" applyBorder="1" applyAlignment="1">
      <alignment horizontal="right" vertical="center" wrapText="1"/>
    </xf>
    <xf numFmtId="3" fontId="9" fillId="5" borderId="119" xfId="0" applyNumberFormat="1" applyFont="1" applyFill="1" applyBorder="1" applyAlignment="1">
      <alignment horizontal="right" vertical="center" wrapText="1"/>
    </xf>
    <xf numFmtId="0" fontId="9" fillId="5" borderId="122" xfId="0" applyFont="1" applyFill="1" applyBorder="1" applyAlignment="1">
      <alignment vertical="center" wrapText="1"/>
    </xf>
    <xf numFmtId="164" fontId="12" fillId="5" borderId="123" xfId="0" applyNumberFormat="1" applyFont="1" applyFill="1" applyBorder="1" applyAlignment="1">
      <alignment horizontal="right" vertical="center" wrapText="1"/>
    </xf>
    <xf numFmtId="165" fontId="9" fillId="5" borderId="124" xfId="0" applyNumberFormat="1" applyFont="1" applyFill="1" applyBorder="1" applyAlignment="1">
      <alignment horizontal="right" vertical="center" wrapText="1"/>
    </xf>
    <xf numFmtId="3" fontId="9" fillId="5" borderId="122" xfId="0" applyNumberFormat="1" applyFont="1" applyFill="1" applyBorder="1" applyAlignment="1">
      <alignment horizontal="right" vertical="center" wrapText="1"/>
    </xf>
    <xf numFmtId="0" fontId="10" fillId="5" borderId="122" xfId="0" applyFont="1" applyFill="1" applyBorder="1" applyAlignment="1">
      <alignment vertical="center" wrapText="1"/>
    </xf>
    <xf numFmtId="164" fontId="10" fillId="5" borderId="123" xfId="0" applyNumberFormat="1" applyFont="1" applyFill="1" applyBorder="1" applyAlignment="1">
      <alignment horizontal="right" vertical="center" wrapText="1"/>
    </xf>
    <xf numFmtId="1" fontId="10" fillId="5" borderId="124" xfId="0" applyNumberFormat="1" applyFont="1" applyFill="1" applyBorder="1" applyAlignment="1">
      <alignment horizontal="right" vertical="center" wrapText="1"/>
    </xf>
    <xf numFmtId="3" fontId="10" fillId="5" borderId="122" xfId="0" applyNumberFormat="1" applyFont="1" applyFill="1" applyBorder="1" applyAlignment="1">
      <alignment horizontal="right" vertical="center" wrapText="1"/>
    </xf>
    <xf numFmtId="164" fontId="9" fillId="5" borderId="123" xfId="0" applyNumberFormat="1" applyFont="1" applyFill="1" applyBorder="1" applyAlignment="1">
      <alignment horizontal="right" vertical="center" wrapText="1"/>
    </xf>
    <xf numFmtId="0" fontId="9" fillId="5" borderId="125" xfId="0" applyFont="1" applyFill="1" applyBorder="1" applyAlignment="1">
      <alignment vertical="center" wrapText="1"/>
    </xf>
    <xf numFmtId="164" fontId="12" fillId="5" borderId="126" xfId="0" applyNumberFormat="1" applyFont="1" applyFill="1" applyBorder="1" applyAlignment="1">
      <alignment horizontal="right" vertical="center" wrapText="1"/>
    </xf>
    <xf numFmtId="165" fontId="9" fillId="5" borderId="127" xfId="0" applyNumberFormat="1" applyFont="1" applyFill="1" applyBorder="1" applyAlignment="1">
      <alignment horizontal="right" vertical="center" wrapText="1"/>
    </xf>
    <xf numFmtId="3" fontId="9" fillId="5" borderId="125" xfId="0" applyNumberFormat="1" applyFont="1" applyFill="1" applyBorder="1" applyAlignment="1">
      <alignment horizontal="right" vertical="center" wrapText="1"/>
    </xf>
    <xf numFmtId="0" fontId="9" fillId="5" borderId="128" xfId="0" applyFont="1" applyFill="1" applyBorder="1" applyAlignment="1">
      <alignment vertical="center" wrapText="1"/>
    </xf>
    <xf numFmtId="164" fontId="9" fillId="5" borderId="129" xfId="0" applyNumberFormat="1" applyFont="1" applyFill="1" applyBorder="1" applyAlignment="1">
      <alignment horizontal="right" vertical="center" wrapText="1"/>
    </xf>
    <xf numFmtId="165" fontId="9" fillId="5" borderId="130" xfId="0" applyNumberFormat="1" applyFont="1" applyFill="1" applyBorder="1" applyAlignment="1">
      <alignment horizontal="right" vertical="center" wrapText="1"/>
    </xf>
    <xf numFmtId="3" fontId="9" fillId="5" borderId="128" xfId="0" applyNumberFormat="1" applyFont="1" applyFill="1" applyBorder="1" applyAlignment="1">
      <alignment horizontal="right" vertical="center" wrapText="1"/>
    </xf>
    <xf numFmtId="0" fontId="10" fillId="5" borderId="128" xfId="0" applyFont="1" applyFill="1" applyBorder="1" applyAlignment="1">
      <alignment vertical="center" wrapText="1"/>
    </xf>
    <xf numFmtId="165" fontId="9" fillId="3" borderId="175" xfId="0" applyNumberFormat="1" applyFont="1" applyFill="1" applyBorder="1" applyAlignment="1">
      <alignment horizontal="right" vertical="center" wrapText="1" indent="1"/>
    </xf>
    <xf numFmtId="3" fontId="9" fillId="5" borderId="55" xfId="0" applyNumberFormat="1" applyFont="1" applyFill="1" applyBorder="1" applyAlignment="1">
      <alignment horizontal="right" vertical="center" wrapText="1" indent="1"/>
    </xf>
    <xf numFmtId="164" fontId="9" fillId="5" borderId="174" xfId="0" applyNumberFormat="1" applyFont="1" applyFill="1" applyBorder="1" applyAlignment="1">
      <alignment horizontal="right" vertical="center" wrapText="1" indent="1"/>
    </xf>
    <xf numFmtId="3" fontId="9" fillId="5" borderId="172" xfId="0" applyNumberFormat="1" applyFont="1" applyFill="1" applyBorder="1" applyAlignment="1">
      <alignment horizontal="right" vertical="center" wrapText="1" indent="1"/>
    </xf>
    <xf numFmtId="164" fontId="9" fillId="5" borderId="172" xfId="0" applyNumberFormat="1" applyFont="1" applyFill="1" applyBorder="1" applyAlignment="1">
      <alignment horizontal="right" vertical="center" wrapText="1" indent="1"/>
    </xf>
    <xf numFmtId="164" fontId="12" fillId="5" borderId="40" xfId="0" applyNumberFormat="1" applyFont="1" applyFill="1" applyBorder="1" applyAlignment="1">
      <alignment horizontal="right" vertical="center" wrapText="1"/>
    </xf>
    <xf numFmtId="165" fontId="9" fillId="5" borderId="41" xfId="0" applyNumberFormat="1" applyFont="1" applyFill="1" applyBorder="1" applyAlignment="1">
      <alignment horizontal="right" vertical="center" wrapText="1"/>
    </xf>
    <xf numFmtId="164" fontId="10" fillId="5" borderId="40" xfId="0" applyNumberFormat="1" applyFont="1" applyFill="1" applyBorder="1" applyAlignment="1">
      <alignment horizontal="right" vertical="center" wrapText="1"/>
    </xf>
    <xf numFmtId="1" fontId="10" fillId="5" borderId="41" xfId="0" applyNumberFormat="1" applyFont="1" applyFill="1" applyBorder="1" applyAlignment="1">
      <alignment horizontal="right" vertical="center" wrapText="1"/>
    </xf>
    <xf numFmtId="165" fontId="10" fillId="5" borderId="41" xfId="0" applyNumberFormat="1" applyFont="1" applyFill="1" applyBorder="1" applyAlignment="1">
      <alignment horizontal="right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right" vertical="center" wrapText="1"/>
    </xf>
    <xf numFmtId="0" fontId="10" fillId="5" borderId="44" xfId="0" applyFont="1" applyFill="1" applyBorder="1" applyAlignment="1">
      <alignment horizontal="right" vertical="center" wrapText="1"/>
    </xf>
    <xf numFmtId="3" fontId="9" fillId="5" borderId="42" xfId="0" applyNumberFormat="1" applyFont="1" applyFill="1" applyBorder="1" applyAlignment="1">
      <alignment horizontal="right" vertical="center" wrapText="1"/>
    </xf>
    <xf numFmtId="164" fontId="9" fillId="5" borderId="43" xfId="0" applyNumberFormat="1" applyFont="1" applyFill="1" applyBorder="1" applyAlignment="1">
      <alignment horizontal="right" vertical="center" wrapText="1"/>
    </xf>
    <xf numFmtId="165" fontId="9" fillId="5" borderId="44" xfId="0" applyNumberFormat="1" applyFont="1" applyFill="1" applyBorder="1" applyAlignment="1">
      <alignment horizontal="right" vertical="center" wrapText="1"/>
    </xf>
    <xf numFmtId="1" fontId="10" fillId="5" borderId="47" xfId="0" applyNumberFormat="1" applyFont="1" applyFill="1" applyBorder="1" applyAlignment="1">
      <alignment horizontal="right" vertical="center" wrapText="1"/>
    </xf>
    <xf numFmtId="0" fontId="10" fillId="5" borderId="44" xfId="0" applyFont="1" applyFill="1" applyBorder="1" applyAlignment="1">
      <alignment horizontal="center" vertical="center" wrapText="1"/>
    </xf>
    <xf numFmtId="164" fontId="12" fillId="5" borderId="43" xfId="0" applyNumberFormat="1" applyFont="1" applyFill="1" applyBorder="1" applyAlignment="1">
      <alignment horizontal="right" vertical="center" wrapText="1"/>
    </xf>
    <xf numFmtId="0" fontId="2" fillId="5" borderId="180" xfId="6" applyFont="1" applyFill="1" applyBorder="1"/>
    <xf numFmtId="49" fontId="21" fillId="5" borderId="181" xfId="0" applyNumberFormat="1" applyFont="1" applyFill="1" applyBorder="1" applyAlignment="1">
      <alignment horizontal="center" vertical="center" wrapText="1"/>
    </xf>
    <xf numFmtId="49" fontId="21" fillId="5" borderId="180" xfId="0" applyNumberFormat="1" applyFont="1" applyFill="1" applyBorder="1" applyAlignment="1">
      <alignment horizontal="center" vertical="center" wrapText="1"/>
    </xf>
    <xf numFmtId="0" fontId="12" fillId="0" borderId="0" xfId="6" applyFont="1"/>
    <xf numFmtId="3" fontId="12" fillId="0" borderId="182" xfId="6" applyNumberFormat="1" applyFont="1" applyBorder="1"/>
    <xf numFmtId="3" fontId="12" fillId="0" borderId="0" xfId="6" applyNumberFormat="1" applyFont="1" applyAlignment="1">
      <alignment horizontal="right"/>
    </xf>
    <xf numFmtId="164" fontId="12" fillId="0" borderId="182" xfId="6" applyNumberFormat="1" applyFont="1" applyBorder="1"/>
    <xf numFmtId="0" fontId="12" fillId="0" borderId="0" xfId="6" quotePrefix="1" applyFont="1"/>
    <xf numFmtId="0" fontId="22" fillId="0" borderId="0" xfId="0" applyFont="1" applyAlignment="1">
      <alignment vertical="center"/>
    </xf>
    <xf numFmtId="164" fontId="16" fillId="0" borderId="182" xfId="6" applyNumberFormat="1" applyFont="1" applyBorder="1"/>
    <xf numFmtId="0" fontId="59" fillId="0" borderId="0" xfId="6" applyFont="1"/>
    <xf numFmtId="0" fontId="16" fillId="0" borderId="0" xfId="6" applyFont="1"/>
    <xf numFmtId="3" fontId="12" fillId="0" borderId="182" xfId="4" applyNumberFormat="1" applyFont="1" applyFill="1" applyBorder="1"/>
    <xf numFmtId="3" fontId="12" fillId="0" borderId="0" xfId="4" applyNumberFormat="1" applyFont="1" applyFill="1" applyBorder="1" applyAlignment="1">
      <alignment horizontal="right"/>
    </xf>
    <xf numFmtId="0" fontId="2" fillId="0" borderId="88" xfId="0" applyFont="1" applyBorder="1" applyAlignment="1">
      <alignment vertical="center"/>
    </xf>
    <xf numFmtId="164" fontId="12" fillId="0" borderId="183" xfId="6" applyNumberFormat="1" applyFont="1" applyBorder="1"/>
    <xf numFmtId="3" fontId="12" fillId="0" borderId="183" xfId="6" applyNumberFormat="1" applyFont="1" applyBorder="1" applyAlignment="1">
      <alignment horizontal="right"/>
    </xf>
    <xf numFmtId="49" fontId="21" fillId="5" borderId="184" xfId="0" applyNumberFormat="1" applyFont="1" applyFill="1" applyBorder="1" applyAlignment="1">
      <alignment horizontal="center" vertical="center" wrapText="1"/>
    </xf>
    <xf numFmtId="49" fontId="21" fillId="5" borderId="179" xfId="0" applyNumberFormat="1" applyFont="1" applyFill="1" applyBorder="1" applyAlignment="1">
      <alignment horizontal="center" vertical="center" wrapText="1"/>
    </xf>
    <xf numFmtId="164" fontId="5" fillId="5" borderId="40" xfId="0" applyNumberFormat="1" applyFont="1" applyFill="1" applyBorder="1" applyAlignment="1">
      <alignment horizontal="right" vertical="center" wrapText="1" indent="1"/>
    </xf>
    <xf numFmtId="164" fontId="2" fillId="5" borderId="41" xfId="0" applyNumberFormat="1" applyFont="1" applyFill="1" applyBorder="1" applyAlignment="1">
      <alignment horizontal="right" vertical="center" wrapText="1" indent="1"/>
    </xf>
    <xf numFmtId="164" fontId="5" fillId="5" borderId="41" xfId="0" applyNumberFormat="1" applyFont="1" applyFill="1" applyBorder="1" applyAlignment="1">
      <alignment horizontal="right" vertical="center" wrapText="1" indent="1"/>
    </xf>
    <xf numFmtId="0" fontId="21" fillId="5" borderId="45" xfId="0" applyFont="1" applyFill="1" applyBorder="1" applyAlignment="1">
      <alignment vertical="center" wrapText="1"/>
    </xf>
    <xf numFmtId="164" fontId="21" fillId="5" borderId="46" xfId="2" applyNumberFormat="1" applyFont="1" applyFill="1" applyBorder="1" applyAlignment="1">
      <alignment horizontal="right" vertical="center" wrapText="1" indent="1"/>
    </xf>
    <xf numFmtId="164" fontId="21" fillId="5" borderId="45" xfId="2" applyNumberFormat="1" applyFont="1" applyFill="1" applyBorder="1" applyAlignment="1">
      <alignment horizontal="right" vertical="center" wrapText="1" indent="1"/>
    </xf>
    <xf numFmtId="164" fontId="21" fillId="5" borderId="47" xfId="2" applyNumberFormat="1" applyFont="1" applyFill="1" applyBorder="1" applyAlignment="1">
      <alignment horizontal="right" vertical="center" wrapText="1" indent="1"/>
    </xf>
    <xf numFmtId="3" fontId="21" fillId="5" borderId="45" xfId="0" applyNumberFormat="1" applyFont="1" applyFill="1" applyBorder="1" applyAlignment="1">
      <alignment horizontal="right" vertical="center" wrapText="1" indent="1"/>
    </xf>
    <xf numFmtId="49" fontId="21" fillId="5" borderId="185" xfId="0" applyNumberFormat="1" applyFont="1" applyFill="1" applyBorder="1" applyAlignment="1">
      <alignment horizontal="center" vertical="center" wrapText="1"/>
    </xf>
    <xf numFmtId="3" fontId="81" fillId="0" borderId="186" xfId="4" applyNumberFormat="1" applyFont="1" applyFill="1" applyBorder="1"/>
    <xf numFmtId="3" fontId="81" fillId="0" borderId="186" xfId="6" applyNumberFormat="1" applyFont="1" applyBorder="1"/>
    <xf numFmtId="164" fontId="81" fillId="0" borderId="186" xfId="2" applyNumberFormat="1" applyFont="1" applyBorder="1" applyAlignment="1">
      <alignment horizontal="right" vertical="center"/>
    </xf>
    <xf numFmtId="164" fontId="82" fillId="0" borderId="186" xfId="2" applyNumberFormat="1" applyFont="1" applyBorder="1"/>
    <xf numFmtId="164" fontId="81" fillId="0" borderId="186" xfId="6" applyNumberFormat="1" applyFont="1" applyBorder="1"/>
    <xf numFmtId="164" fontId="82" fillId="0" borderId="186" xfId="6" applyNumberFormat="1" applyFont="1" applyBorder="1"/>
    <xf numFmtId="164" fontId="81" fillId="0" borderId="187" xfId="6" applyNumberFormat="1" applyFont="1" applyBorder="1"/>
    <xf numFmtId="0" fontId="22" fillId="5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84" fillId="5" borderId="0" xfId="0" applyFont="1" applyFill="1" applyAlignment="1">
      <alignment horizontal="left" vertical="center" wrapText="1"/>
    </xf>
    <xf numFmtId="3" fontId="2" fillId="5" borderId="0" xfId="0" applyNumberFormat="1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0" fontId="22" fillId="5" borderId="36" xfId="0" applyFont="1" applyFill="1" applyBorder="1" applyAlignment="1">
      <alignment horizontal="center" vertical="center" wrapText="1"/>
    </xf>
    <xf numFmtId="49" fontId="5" fillId="5" borderId="36" xfId="0" applyNumberFormat="1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vertical="top" wrapText="1"/>
    </xf>
    <xf numFmtId="0" fontId="10" fillId="4" borderId="42" xfId="0" applyFont="1" applyFill="1" applyBorder="1" applyAlignment="1">
      <alignment vertical="top" wrapText="1"/>
    </xf>
    <xf numFmtId="0" fontId="83" fillId="4" borderId="42" xfId="0" applyFont="1" applyFill="1" applyBorder="1" applyAlignment="1">
      <alignment horizontal="left" vertical="center" wrapText="1"/>
    </xf>
    <xf numFmtId="0" fontId="22" fillId="5" borderId="37" xfId="0" applyFont="1" applyFill="1" applyBorder="1" applyAlignment="1">
      <alignment horizontal="center" vertical="center" wrapText="1"/>
    </xf>
    <xf numFmtId="0" fontId="22" fillId="5" borderId="38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3" fontId="2" fillId="5" borderId="88" xfId="0" applyNumberFormat="1" applyFont="1" applyFill="1" applyBorder="1" applyAlignment="1">
      <alignment horizontal="left" vertical="center" wrapText="1"/>
    </xf>
    <xf numFmtId="3" fontId="14" fillId="5" borderId="0" xfId="0" applyNumberFormat="1" applyFont="1" applyFill="1" applyAlignment="1">
      <alignment horizontal="center" vertical="center" wrapText="1"/>
    </xf>
    <xf numFmtId="3" fontId="10" fillId="6" borderId="42" xfId="0" applyNumberFormat="1" applyFont="1" applyFill="1" applyBorder="1" applyAlignment="1">
      <alignment horizontal="right" vertical="center" wrapText="1" indent="1"/>
    </xf>
    <xf numFmtId="3" fontId="10" fillId="4" borderId="42" xfId="0" applyNumberFormat="1" applyFont="1" applyFill="1" applyBorder="1" applyAlignment="1">
      <alignment horizontal="right" vertical="center" wrapText="1" indent="1"/>
    </xf>
    <xf numFmtId="0" fontId="21" fillId="5" borderId="42" xfId="0" applyFont="1" applyFill="1" applyBorder="1" applyAlignment="1">
      <alignment horizontal="center" vertical="center" wrapText="1"/>
    </xf>
    <xf numFmtId="0" fontId="21" fillId="5" borderId="44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vertical="center" wrapText="1"/>
    </xf>
    <xf numFmtId="0" fontId="5" fillId="5" borderId="0" xfId="0" applyFont="1" applyFill="1" applyAlignment="1">
      <alignment horizontal="left" vertical="center" wrapText="1" indent="2"/>
    </xf>
    <xf numFmtId="164" fontId="22" fillId="6" borderId="43" xfId="0" applyNumberFormat="1" applyFont="1" applyFill="1" applyBorder="1" applyAlignment="1">
      <alignment horizontal="right" vertical="center" wrapText="1" indent="1"/>
    </xf>
    <xf numFmtId="164" fontId="22" fillId="4" borderId="43" xfId="0" applyNumberFormat="1" applyFont="1" applyFill="1" applyBorder="1" applyAlignment="1">
      <alignment horizontal="right" vertical="center" wrapText="1" indent="1"/>
    </xf>
    <xf numFmtId="164" fontId="22" fillId="3" borderId="40" xfId="0" applyNumberFormat="1" applyFont="1" applyFill="1" applyBorder="1" applyAlignment="1">
      <alignment horizontal="right" vertical="center" wrapText="1" indent="1"/>
    </xf>
    <xf numFmtId="164" fontId="22" fillId="5" borderId="40" xfId="0" applyNumberFormat="1" applyFont="1" applyFill="1" applyBorder="1" applyAlignment="1">
      <alignment horizontal="right" vertical="center" wrapText="1" indent="1"/>
    </xf>
    <xf numFmtId="164" fontId="2" fillId="5" borderId="40" xfId="0" applyNumberFormat="1" applyFont="1" applyFill="1" applyBorder="1" applyAlignment="1">
      <alignment horizontal="right" vertical="center" wrapText="1" indent="1"/>
    </xf>
    <xf numFmtId="164" fontId="84" fillId="5" borderId="40" xfId="0" applyNumberFormat="1" applyFont="1" applyFill="1" applyBorder="1" applyAlignment="1">
      <alignment horizontal="right" vertical="center" wrapText="1" indent="1"/>
    </xf>
    <xf numFmtId="164" fontId="22" fillId="0" borderId="40" xfId="0" applyNumberFormat="1" applyFont="1" applyBorder="1" applyAlignment="1">
      <alignment horizontal="right" vertical="center" wrapText="1" indent="1"/>
    </xf>
    <xf numFmtId="164" fontId="2" fillId="0" borderId="96" xfId="0" applyNumberFormat="1" applyFont="1" applyBorder="1" applyAlignment="1">
      <alignment horizontal="right" vertical="center" wrapText="1" indent="1"/>
    </xf>
    <xf numFmtId="164" fontId="5" fillId="5" borderId="37" xfId="2" applyNumberFormat="1" applyFont="1" applyFill="1" applyBorder="1" applyAlignment="1">
      <alignment horizontal="right" vertical="center" wrapText="1" indent="1"/>
    </xf>
    <xf numFmtId="164" fontId="5" fillId="5" borderId="36" xfId="2" applyNumberFormat="1" applyFont="1" applyFill="1" applyBorder="1" applyAlignment="1">
      <alignment horizontal="right" vertical="center" wrapText="1" indent="1"/>
    </xf>
    <xf numFmtId="164" fontId="5" fillId="5" borderId="38" xfId="2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wrapText="1"/>
    </xf>
    <xf numFmtId="164" fontId="83" fillId="4" borderId="43" xfId="0" applyNumberFormat="1" applyFont="1" applyFill="1" applyBorder="1" applyAlignment="1">
      <alignment horizontal="right" vertical="center" wrapText="1" indent="1"/>
    </xf>
    <xf numFmtId="3" fontId="10" fillId="3" borderId="0" xfId="0" applyNumberFormat="1" applyFont="1" applyFill="1" applyAlignment="1">
      <alignment horizontal="right" vertical="center" wrapText="1" indent="1"/>
    </xf>
    <xf numFmtId="3" fontId="9" fillId="5" borderId="88" xfId="0" applyNumberFormat="1" applyFont="1" applyFill="1" applyBorder="1" applyAlignment="1">
      <alignment horizontal="right" vertical="center" wrapText="1" indent="1"/>
    </xf>
    <xf numFmtId="1" fontId="10" fillId="3" borderId="41" xfId="0" applyNumberFormat="1" applyFont="1" applyFill="1" applyBorder="1" applyAlignment="1">
      <alignment horizontal="right" vertical="center" wrapText="1"/>
    </xf>
    <xf numFmtId="165" fontId="10" fillId="3" borderId="41" xfId="0" applyNumberFormat="1" applyFont="1" applyFill="1" applyBorder="1" applyAlignment="1">
      <alignment horizontal="right" vertical="center" wrapText="1"/>
    </xf>
    <xf numFmtId="165" fontId="9" fillId="3" borderId="44" xfId="0" applyNumberFormat="1" applyFont="1" applyFill="1" applyBorder="1" applyAlignment="1">
      <alignment horizontal="right" vertical="center" wrapText="1"/>
    </xf>
    <xf numFmtId="1" fontId="10" fillId="3" borderId="47" xfId="0" applyNumberFormat="1" applyFont="1" applyFill="1" applyBorder="1" applyAlignment="1">
      <alignment horizontal="right" vertical="center" wrapText="1"/>
    </xf>
    <xf numFmtId="0" fontId="10" fillId="5" borderId="42" xfId="0" applyFont="1" applyFill="1" applyBorder="1" applyAlignment="1">
      <alignment horizontal="left" vertical="center" wrapText="1"/>
    </xf>
    <xf numFmtId="0" fontId="21" fillId="5" borderId="4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164" fontId="10" fillId="0" borderId="56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57" fillId="5" borderId="0" xfId="0" applyFont="1" applyFill="1" applyAlignment="1">
      <alignment horizontal="left" vertical="center" wrapText="1"/>
    </xf>
    <xf numFmtId="164" fontId="16" fillId="5" borderId="56" xfId="0" applyNumberFormat="1" applyFont="1" applyFill="1" applyBorder="1" applyAlignment="1">
      <alignment horizontal="right" vertical="center" wrapText="1"/>
    </xf>
    <xf numFmtId="164" fontId="9" fillId="5" borderId="8" xfId="0" applyNumberFormat="1" applyFont="1" applyFill="1" applyBorder="1" applyAlignment="1">
      <alignment horizontal="right" vertical="center" wrapText="1" indent="1"/>
    </xf>
    <xf numFmtId="164" fontId="10" fillId="5" borderId="113" xfId="0" applyNumberFormat="1" applyFont="1" applyFill="1" applyBorder="1" applyAlignment="1">
      <alignment horizontal="right" vertical="center" wrapText="1"/>
    </xf>
    <xf numFmtId="165" fontId="10" fillId="5" borderId="114" xfId="0" applyNumberFormat="1" applyFont="1" applyFill="1" applyBorder="1" applyAlignment="1">
      <alignment horizontal="right" vertical="center" wrapText="1"/>
    </xf>
    <xf numFmtId="3" fontId="10" fillId="5" borderId="21" xfId="0" applyNumberFormat="1" applyFont="1" applyFill="1" applyBorder="1" applyAlignment="1">
      <alignment horizontal="right" vertical="center" wrapText="1"/>
    </xf>
    <xf numFmtId="0" fontId="57" fillId="5" borderId="21" xfId="0" applyFont="1" applyFill="1" applyBorder="1" applyAlignment="1">
      <alignment horizontal="left" vertical="center" wrapText="1"/>
    </xf>
    <xf numFmtId="0" fontId="9" fillId="5" borderId="173" xfId="0" applyFont="1" applyFill="1" applyBorder="1" applyAlignment="1">
      <alignment horizontal="left" vertical="center" wrapText="1" indent="1"/>
    </xf>
    <xf numFmtId="164" fontId="9" fillId="5" borderId="72" xfId="0" applyNumberFormat="1" applyFont="1" applyFill="1" applyBorder="1" applyAlignment="1">
      <alignment horizontal="right" vertical="center" wrapText="1" indent="1"/>
    </xf>
    <xf numFmtId="1" fontId="9" fillId="5" borderId="8" xfId="0" applyNumberFormat="1" applyFont="1" applyFill="1" applyBorder="1" applyAlignment="1">
      <alignment horizontal="right" vertical="center" wrapText="1" indent="1"/>
    </xf>
    <xf numFmtId="1" fontId="9" fillId="5" borderId="2" xfId="0" applyNumberFormat="1" applyFont="1" applyFill="1" applyBorder="1" applyAlignment="1">
      <alignment horizontal="right" vertical="center" wrapText="1" indent="1"/>
    </xf>
    <xf numFmtId="1" fontId="9" fillId="5" borderId="0" xfId="0" applyNumberFormat="1" applyFont="1" applyFill="1" applyAlignment="1">
      <alignment horizontal="right" vertical="center" wrapText="1" indent="1"/>
    </xf>
    <xf numFmtId="164" fontId="9" fillId="5" borderId="73" xfId="0" applyNumberFormat="1" applyFont="1" applyFill="1" applyBorder="1" applyAlignment="1">
      <alignment horizontal="right" vertical="center" wrapText="1" indent="1"/>
    </xf>
    <xf numFmtId="164" fontId="10" fillId="5" borderId="74" xfId="0" applyNumberFormat="1" applyFont="1" applyFill="1" applyBorder="1" applyAlignment="1">
      <alignment horizontal="right" vertical="center" wrapText="1" indent="1"/>
    </xf>
    <xf numFmtId="49" fontId="10" fillId="5" borderId="171" xfId="0" applyNumberFormat="1" applyFont="1" applyFill="1" applyBorder="1" applyAlignment="1">
      <alignment horizontal="right" vertical="center" wrapText="1" indent="1"/>
    </xf>
    <xf numFmtId="164" fontId="10" fillId="5" borderId="42" xfId="0" applyNumberFormat="1" applyFont="1" applyFill="1" applyBorder="1" applyAlignment="1">
      <alignment horizontal="right" vertical="center" wrapText="1" indent="1"/>
    </xf>
    <xf numFmtId="164" fontId="2" fillId="5" borderId="107" xfId="0" applyNumberFormat="1" applyFont="1" applyFill="1" applyBorder="1" applyAlignment="1">
      <alignment horizontal="right" vertical="center" wrapText="1" indent="1"/>
    </xf>
    <xf numFmtId="164" fontId="10" fillId="5" borderId="195" xfId="0" applyNumberFormat="1" applyFont="1" applyFill="1" applyBorder="1" applyAlignment="1">
      <alignment horizontal="right" vertical="center" wrapText="1" indent="1"/>
    </xf>
    <xf numFmtId="164" fontId="10" fillId="5" borderId="194" xfId="0" applyNumberFormat="1" applyFont="1" applyFill="1" applyBorder="1" applyAlignment="1">
      <alignment horizontal="right" vertical="center" wrapText="1" indent="1"/>
    </xf>
    <xf numFmtId="49" fontId="9" fillId="5" borderId="11" xfId="0" applyNumberFormat="1" applyFont="1" applyFill="1" applyBorder="1" applyAlignment="1">
      <alignment horizontal="center" vertical="center" wrapText="1"/>
    </xf>
    <xf numFmtId="3" fontId="10" fillId="5" borderId="14" xfId="0" applyNumberFormat="1" applyFont="1" applyFill="1" applyBorder="1" applyAlignment="1">
      <alignment horizontal="right" vertical="center" wrapText="1" indent="1"/>
    </xf>
    <xf numFmtId="49" fontId="47" fillId="5" borderId="14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 wrapText="1"/>
    </xf>
    <xf numFmtId="0" fontId="9" fillId="5" borderId="0" xfId="0" applyFont="1" applyFill="1" applyAlignment="1">
      <alignment horizontal="right" vertical="center" wrapText="1" indent="1"/>
    </xf>
    <xf numFmtId="0" fontId="5" fillId="5" borderId="12" xfId="0" applyFont="1" applyFill="1" applyBorder="1" applyAlignment="1">
      <alignment horizontal="left" vertical="center" wrapText="1"/>
    </xf>
    <xf numFmtId="3" fontId="10" fillId="5" borderId="42" xfId="0" applyNumberFormat="1" applyFont="1" applyFill="1" applyBorder="1" applyAlignment="1">
      <alignment horizontal="right" vertical="center" wrapText="1" indent="1"/>
    </xf>
    <xf numFmtId="49" fontId="14" fillId="5" borderId="20" xfId="0" applyNumberFormat="1" applyFont="1" applyFill="1" applyBorder="1" applyAlignment="1">
      <alignment horizontal="right" vertical="center" wrapText="1" indent="1"/>
    </xf>
    <xf numFmtId="49" fontId="14" fillId="5" borderId="0" xfId="0" applyNumberFormat="1" applyFont="1" applyFill="1" applyAlignment="1">
      <alignment horizontal="right" vertical="center" wrapText="1" indent="1"/>
    </xf>
    <xf numFmtId="164" fontId="10" fillId="5" borderId="22" xfId="2" applyNumberFormat="1" applyFont="1" applyFill="1" applyBorder="1" applyAlignment="1">
      <alignment horizontal="right" vertical="center" wrapText="1" indent="1"/>
    </xf>
    <xf numFmtId="49" fontId="10" fillId="5" borderId="170" xfId="0" applyNumberFormat="1" applyFont="1" applyFill="1" applyBorder="1" applyAlignment="1">
      <alignment horizontal="right" vertical="center" wrapText="1" indent="1"/>
    </xf>
    <xf numFmtId="49" fontId="14" fillId="5" borderId="107" xfId="0" applyNumberFormat="1" applyFont="1" applyFill="1" applyBorder="1" applyAlignment="1">
      <alignment horizontal="right" vertical="center" wrapText="1" indent="1"/>
    </xf>
    <xf numFmtId="164" fontId="10" fillId="5" borderId="108" xfId="2" applyNumberFormat="1" applyFont="1" applyFill="1" applyBorder="1" applyAlignment="1">
      <alignment horizontal="right" vertical="center" wrapText="1" indent="1"/>
    </xf>
    <xf numFmtId="0" fontId="14" fillId="5" borderId="14" xfId="0" applyFont="1" applyFill="1" applyBorder="1" applyAlignment="1">
      <alignment horizontal="center" vertical="center" wrapText="1"/>
    </xf>
    <xf numFmtId="49" fontId="14" fillId="5" borderId="188" xfId="0" applyNumberFormat="1" applyFont="1" applyFill="1" applyBorder="1" applyAlignment="1">
      <alignment horizontal="center" vertical="center" wrapText="1"/>
    </xf>
    <xf numFmtId="49" fontId="14" fillId="5" borderId="14" xfId="0" applyNumberFormat="1" applyFont="1" applyFill="1" applyBorder="1" applyAlignment="1">
      <alignment horizontal="center" vertical="center" wrapText="1"/>
    </xf>
    <xf numFmtId="49" fontId="14" fillId="5" borderId="189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164" fontId="2" fillId="5" borderId="196" xfId="0" applyNumberFormat="1" applyFont="1" applyFill="1" applyBorder="1" applyAlignment="1">
      <alignment horizontal="right" vertical="center" wrapText="1" indent="1"/>
    </xf>
    <xf numFmtId="164" fontId="2" fillId="5" borderId="177" xfId="0" applyNumberFormat="1" applyFont="1" applyFill="1" applyBorder="1" applyAlignment="1">
      <alignment horizontal="right" vertical="center" wrapText="1" indent="1"/>
    </xf>
    <xf numFmtId="164" fontId="2" fillId="5" borderId="197" xfId="0" applyNumberFormat="1" applyFont="1" applyFill="1" applyBorder="1" applyAlignment="1">
      <alignment horizontal="right" vertical="center" wrapText="1" indent="1"/>
    </xf>
    <xf numFmtId="164" fontId="2" fillId="5" borderId="198" xfId="0" applyNumberFormat="1" applyFont="1" applyFill="1" applyBorder="1" applyAlignment="1">
      <alignment horizontal="right" vertical="center" wrapText="1" indent="1"/>
    </xf>
    <xf numFmtId="164" fontId="2" fillId="5" borderId="36" xfId="0" applyNumberFormat="1" applyFont="1" applyFill="1" applyBorder="1" applyAlignment="1">
      <alignment horizontal="right" vertical="center" wrapText="1" indent="1"/>
    </xf>
    <xf numFmtId="164" fontId="2" fillId="5" borderId="199" xfId="0" applyNumberFormat="1" applyFont="1" applyFill="1" applyBorder="1" applyAlignment="1">
      <alignment horizontal="right" vertical="center" wrapText="1" indent="1"/>
    </xf>
    <xf numFmtId="164" fontId="10" fillId="5" borderId="190" xfId="0" applyNumberFormat="1" applyFont="1" applyFill="1" applyBorder="1" applyAlignment="1">
      <alignment horizontal="right" vertical="center" wrapText="1" indent="1"/>
    </xf>
    <xf numFmtId="164" fontId="10" fillId="5" borderId="191" xfId="0" applyNumberFormat="1" applyFont="1" applyFill="1" applyBorder="1" applyAlignment="1">
      <alignment horizontal="right" vertical="center" wrapText="1" indent="1"/>
    </xf>
    <xf numFmtId="49" fontId="80" fillId="0" borderId="6" xfId="0" applyNumberFormat="1" applyFont="1" applyBorder="1" applyAlignment="1">
      <alignment horizontal="center" vertical="center"/>
    </xf>
    <xf numFmtId="49" fontId="80" fillId="0" borderId="0" xfId="0" applyNumberFormat="1" applyFont="1" applyAlignment="1">
      <alignment horizontal="center" vertical="center"/>
    </xf>
    <xf numFmtId="0" fontId="10" fillId="5" borderId="200" xfId="0" applyFont="1" applyFill="1" applyBorder="1" applyAlignment="1">
      <alignment horizontal="left" vertical="center" wrapText="1"/>
    </xf>
    <xf numFmtId="3" fontId="10" fillId="5" borderId="45" xfId="0" applyNumberFormat="1" applyFont="1" applyFill="1" applyBorder="1" applyAlignment="1">
      <alignment horizontal="right" vertical="center" wrapText="1" indent="1"/>
    </xf>
    <xf numFmtId="14" fontId="87" fillId="5" borderId="193" xfId="0" applyNumberFormat="1" applyFont="1" applyFill="1" applyBorder="1" applyAlignment="1">
      <alignment horizontal="left" vertical="center" wrapText="1"/>
    </xf>
    <xf numFmtId="0" fontId="14" fillId="5" borderId="192" xfId="0" applyFont="1" applyFill="1" applyBorder="1" applyAlignment="1">
      <alignment horizontal="right" vertical="center" wrapText="1" indent="1"/>
    </xf>
    <xf numFmtId="14" fontId="87" fillId="5" borderId="201" xfId="0" applyNumberFormat="1" applyFont="1" applyFill="1" applyBorder="1" applyAlignment="1">
      <alignment horizontal="left" vertical="center" wrapText="1"/>
    </xf>
    <xf numFmtId="0" fontId="14" fillId="5" borderId="119" xfId="0" applyFont="1" applyFill="1" applyBorder="1" applyAlignment="1">
      <alignment horizontal="right" vertical="center" wrapText="1" indent="1"/>
    </xf>
    <xf numFmtId="0" fontId="10" fillId="5" borderId="202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164" fontId="17" fillId="3" borderId="45" xfId="2" applyNumberFormat="1" applyFont="1" applyFill="1" applyBorder="1" applyAlignment="1">
      <alignment horizontal="right" vertical="center" wrapText="1" indent="1"/>
    </xf>
    <xf numFmtId="164" fontId="17" fillId="3" borderId="47" xfId="2" applyNumberFormat="1" applyFont="1" applyFill="1" applyBorder="1" applyAlignment="1">
      <alignment horizontal="right" vertical="center" wrapText="1" indent="1"/>
    </xf>
    <xf numFmtId="164" fontId="79" fillId="3" borderId="57" xfId="2" applyNumberFormat="1" applyFont="1" applyFill="1" applyBorder="1" applyAlignment="1">
      <alignment vertical="center" wrapText="1"/>
    </xf>
    <xf numFmtId="164" fontId="79" fillId="3" borderId="58" xfId="2" applyNumberFormat="1" applyFont="1" applyFill="1" applyBorder="1" applyAlignment="1">
      <alignment vertical="center" wrapText="1"/>
    </xf>
    <xf numFmtId="164" fontId="10" fillId="5" borderId="58" xfId="2" applyNumberFormat="1" applyFont="1" applyFill="1" applyBorder="1" applyAlignment="1">
      <alignment vertical="center" wrapText="1"/>
    </xf>
    <xf numFmtId="49" fontId="83" fillId="5" borderId="28" xfId="7" applyNumberFormat="1" applyFont="1" applyFill="1" applyBorder="1" applyAlignment="1">
      <alignment vertical="center" wrapText="1"/>
    </xf>
    <xf numFmtId="49" fontId="84" fillId="5" borderId="0" xfId="7" applyNumberFormat="1" applyFont="1" applyFill="1" applyAlignment="1">
      <alignment vertical="center" wrapText="1"/>
    </xf>
    <xf numFmtId="49" fontId="84" fillId="5" borderId="27" xfId="7" applyNumberFormat="1" applyFont="1" applyFill="1" applyBorder="1" applyAlignment="1">
      <alignment vertical="center" wrapText="1"/>
    </xf>
    <xf numFmtId="49" fontId="84" fillId="5" borderId="88" xfId="7" applyNumberFormat="1" applyFont="1" applyFill="1" applyBorder="1" applyAlignment="1">
      <alignment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vertical="top" wrapText="1"/>
    </xf>
    <xf numFmtId="0" fontId="22" fillId="3" borderId="12" xfId="0" applyFont="1" applyFill="1" applyBorder="1" applyAlignment="1">
      <alignment horizontal="right" vertical="center" wrapText="1" indent="1"/>
    </xf>
    <xf numFmtId="0" fontId="22" fillId="5" borderId="0" xfId="0" applyFont="1" applyFill="1" applyAlignment="1">
      <alignment horizontal="right" vertical="center" wrapText="1" indent="1"/>
    </xf>
    <xf numFmtId="0" fontId="2" fillId="5" borderId="0" xfId="0" applyFont="1" applyFill="1" applyAlignment="1">
      <alignment vertical="top" wrapText="1"/>
    </xf>
    <xf numFmtId="165" fontId="2" fillId="3" borderId="12" xfId="0" applyNumberFormat="1" applyFont="1" applyFill="1" applyBorder="1" applyAlignment="1">
      <alignment horizontal="right" vertical="center" wrapText="1" indent="1"/>
    </xf>
    <xf numFmtId="1" fontId="2" fillId="5" borderId="0" xfId="0" applyNumberFormat="1" applyFont="1" applyFill="1" applyAlignment="1">
      <alignment horizontal="right" vertical="center" wrapText="1" indent="1"/>
    </xf>
    <xf numFmtId="164" fontId="22" fillId="5" borderId="20" xfId="0" applyNumberFormat="1" applyFont="1" applyFill="1" applyBorder="1" applyAlignment="1">
      <alignment horizontal="right" vertical="center" wrapText="1" indent="1"/>
    </xf>
    <xf numFmtId="1" fontId="22" fillId="3" borderId="12" xfId="0" applyNumberFormat="1" applyFont="1" applyFill="1" applyBorder="1" applyAlignment="1">
      <alignment horizontal="right" vertical="center" wrapText="1" indent="1"/>
    </xf>
    <xf numFmtId="164" fontId="2" fillId="5" borderId="20" xfId="0" applyNumberFormat="1" applyFont="1" applyFill="1" applyBorder="1" applyAlignment="1">
      <alignment horizontal="right" vertical="center" wrapText="1" indent="1"/>
    </xf>
    <xf numFmtId="0" fontId="2" fillId="3" borderId="12" xfId="0" applyFont="1" applyFill="1" applyBorder="1" applyAlignment="1">
      <alignment horizontal="right" vertical="center" wrapText="1" indent="1"/>
    </xf>
    <xf numFmtId="0" fontId="5" fillId="3" borderId="12" xfId="0" applyFont="1" applyFill="1" applyBorder="1" applyAlignment="1">
      <alignment horizontal="right" vertical="center" wrapText="1" indent="1"/>
    </xf>
    <xf numFmtId="0" fontId="22" fillId="5" borderId="14" xfId="0" applyFont="1" applyFill="1" applyBorder="1" applyAlignment="1">
      <alignment vertical="top" wrapText="1"/>
    </xf>
    <xf numFmtId="164" fontId="22" fillId="5" borderId="63" xfId="0" applyNumberFormat="1" applyFont="1" applyFill="1" applyBorder="1" applyAlignment="1">
      <alignment horizontal="right" vertical="center" wrapText="1" indent="1"/>
    </xf>
    <xf numFmtId="0" fontId="22" fillId="3" borderId="13" xfId="0" applyFont="1" applyFill="1" applyBorder="1" applyAlignment="1">
      <alignment horizontal="right" vertical="center" wrapText="1" indent="1"/>
    </xf>
    <xf numFmtId="0" fontId="22" fillId="5" borderId="16" xfId="0" applyFont="1" applyFill="1" applyBorder="1" applyAlignment="1">
      <alignment vertical="top" wrapText="1"/>
    </xf>
    <xf numFmtId="164" fontId="22" fillId="5" borderId="33" xfId="0" applyNumberFormat="1" applyFont="1" applyFill="1" applyBorder="1" applyAlignment="1">
      <alignment horizontal="right" vertical="center" wrapText="1" indent="1"/>
    </xf>
    <xf numFmtId="0" fontId="22" fillId="3" borderId="15" xfId="0" applyFont="1" applyFill="1" applyBorder="1" applyAlignment="1">
      <alignment horizontal="right" vertical="center" wrapText="1" indent="1"/>
    </xf>
    <xf numFmtId="1" fontId="22" fillId="5" borderId="0" xfId="0" applyNumberFormat="1" applyFont="1" applyFill="1" applyAlignment="1">
      <alignment horizontal="right" vertical="center" wrapText="1" indent="1"/>
    </xf>
    <xf numFmtId="1" fontId="22" fillId="5" borderId="14" xfId="0" applyNumberFormat="1" applyFont="1" applyFill="1" applyBorder="1" applyAlignment="1">
      <alignment horizontal="right" vertical="center" wrapText="1" indent="1"/>
    </xf>
    <xf numFmtId="3" fontId="9" fillId="5" borderId="56" xfId="0" applyNumberFormat="1" applyFont="1" applyFill="1" applyBorder="1" applyAlignment="1">
      <alignment horizontal="right" vertical="center" wrapText="1" indent="1"/>
    </xf>
    <xf numFmtId="0" fontId="10" fillId="0" borderId="42" xfId="0" applyFont="1" applyBorder="1" applyAlignment="1">
      <alignment vertical="center" wrapText="1"/>
    </xf>
    <xf numFmtId="164" fontId="10" fillId="0" borderId="203" xfId="0" applyNumberFormat="1" applyFont="1" applyBorder="1" applyAlignment="1">
      <alignment horizontal="right" vertical="center" wrapText="1" indent="1"/>
    </xf>
    <xf numFmtId="3" fontId="10" fillId="0" borderId="42" xfId="0" applyNumberFormat="1" applyFont="1" applyBorder="1" applyAlignment="1">
      <alignment horizontal="right" vertical="center" wrapText="1" indent="1"/>
    </xf>
    <xf numFmtId="165" fontId="10" fillId="3" borderId="204" xfId="0" applyNumberFormat="1" applyFont="1" applyFill="1" applyBorder="1" applyAlignment="1">
      <alignment horizontal="right" vertical="center" wrapText="1" indent="1"/>
    </xf>
    <xf numFmtId="165" fontId="9" fillId="3" borderId="173" xfId="0" applyNumberFormat="1" applyFont="1" applyFill="1" applyBorder="1" applyAlignment="1">
      <alignment horizontal="right" vertical="center" wrapText="1" indent="1"/>
    </xf>
    <xf numFmtId="0" fontId="83" fillId="5" borderId="85" xfId="7" applyFont="1" applyFill="1" applyBorder="1" applyAlignment="1">
      <alignment vertical="center" wrapText="1"/>
    </xf>
    <xf numFmtId="164" fontId="22" fillId="5" borderId="91" xfId="7" applyNumberFormat="1" applyFont="1" applyFill="1" applyBorder="1" applyAlignment="1">
      <alignment horizontal="right" vertical="center" wrapText="1" indent="1"/>
    </xf>
    <xf numFmtId="164" fontId="22" fillId="5" borderId="85" xfId="7" applyNumberFormat="1" applyFont="1" applyFill="1" applyBorder="1" applyAlignment="1">
      <alignment horizontal="right" vertical="center" wrapText="1" indent="1"/>
    </xf>
    <xf numFmtId="164" fontId="22" fillId="3" borderId="85" xfId="7" applyNumberFormat="1" applyFont="1" applyFill="1" applyBorder="1" applyAlignment="1">
      <alignment horizontal="right" vertical="center" wrapText="1" indent="1"/>
    </xf>
    <xf numFmtId="164" fontId="22" fillId="3" borderId="78" xfId="7" applyNumberFormat="1" applyFont="1" applyFill="1" applyBorder="1" applyAlignment="1">
      <alignment horizontal="right" vertical="center" wrapText="1" indent="1"/>
    </xf>
    <xf numFmtId="164" fontId="2" fillId="5" borderId="40" xfId="7" applyNumberFormat="1" applyFont="1" applyFill="1" applyBorder="1" applyAlignment="1">
      <alignment horizontal="right" vertical="center" wrapText="1" indent="1"/>
    </xf>
    <xf numFmtId="164" fontId="2" fillId="5" borderId="0" xfId="7" applyNumberFormat="1" applyFont="1" applyFill="1" applyAlignment="1">
      <alignment horizontal="right" vertical="center" wrapText="1" indent="1"/>
    </xf>
    <xf numFmtId="164" fontId="2" fillId="3" borderId="0" xfId="7" applyNumberFormat="1" applyFont="1" applyFill="1" applyAlignment="1">
      <alignment horizontal="right" vertical="center" wrapText="1" indent="1"/>
    </xf>
    <xf numFmtId="164" fontId="2" fillId="3" borderId="41" xfId="7" applyNumberFormat="1" applyFont="1" applyFill="1" applyBorder="1" applyAlignment="1">
      <alignment horizontal="right" vertical="center" wrapText="1" indent="1"/>
    </xf>
    <xf numFmtId="49" fontId="84" fillId="5" borderId="36" xfId="7" applyNumberFormat="1" applyFont="1" applyFill="1" applyBorder="1" applyAlignment="1">
      <alignment vertical="center" wrapText="1"/>
    </xf>
    <xf numFmtId="164" fontId="2" fillId="5" borderId="37" xfId="7" applyNumberFormat="1" applyFont="1" applyFill="1" applyBorder="1" applyAlignment="1">
      <alignment horizontal="right" vertical="center" wrapText="1" indent="1"/>
    </xf>
    <xf numFmtId="164" fontId="2" fillId="5" borderId="36" xfId="7" applyNumberFormat="1" applyFont="1" applyFill="1" applyBorder="1" applyAlignment="1">
      <alignment horizontal="right" vertical="center" wrapText="1" indent="1"/>
    </xf>
    <xf numFmtId="49" fontId="83" fillId="5" borderId="78" xfId="7" applyNumberFormat="1" applyFont="1" applyFill="1" applyBorder="1" applyAlignment="1">
      <alignment vertical="center" wrapText="1"/>
    </xf>
    <xf numFmtId="49" fontId="84" fillId="5" borderId="41" xfId="7" applyNumberFormat="1" applyFont="1" applyFill="1" applyBorder="1" applyAlignment="1">
      <alignment vertical="center" wrapText="1"/>
    </xf>
    <xf numFmtId="164" fontId="84" fillId="5" borderId="0" xfId="7" applyNumberFormat="1" applyFont="1" applyFill="1" applyAlignment="1">
      <alignment horizontal="right" vertical="center" wrapText="1" indent="1"/>
    </xf>
    <xf numFmtId="49" fontId="84" fillId="5" borderId="38" xfId="7" applyNumberFormat="1" applyFont="1" applyFill="1" applyBorder="1" applyAlignment="1">
      <alignment vertical="center" wrapText="1"/>
    </xf>
    <xf numFmtId="164" fontId="84" fillId="5" borderId="37" xfId="7" applyNumberFormat="1" applyFont="1" applyFill="1" applyBorder="1" applyAlignment="1">
      <alignment horizontal="right" vertical="center" wrapText="1" indent="1"/>
    </xf>
    <xf numFmtId="164" fontId="84" fillId="5" borderId="36" xfId="7" applyNumberFormat="1" applyFont="1" applyFill="1" applyBorder="1" applyAlignment="1">
      <alignment horizontal="right" vertical="center" wrapText="1" indent="1"/>
    </xf>
    <xf numFmtId="49" fontId="83" fillId="5" borderId="85" xfId="7" applyNumberFormat="1" applyFont="1" applyFill="1" applyBorder="1" applyAlignment="1">
      <alignment vertical="center" wrapText="1"/>
    </xf>
    <xf numFmtId="164" fontId="12" fillId="5" borderId="96" xfId="7" applyNumberFormat="1" applyFont="1" applyFill="1" applyBorder="1" applyAlignment="1">
      <alignment horizontal="right" vertical="center" wrapText="1" indent="1"/>
    </xf>
    <xf numFmtId="164" fontId="12" fillId="5" borderId="88" xfId="7" applyNumberFormat="1" applyFont="1" applyFill="1" applyBorder="1" applyAlignment="1">
      <alignment horizontal="right" vertical="center" wrapText="1" indent="1"/>
    </xf>
    <xf numFmtId="164" fontId="2" fillId="3" borderId="97" xfId="7" applyNumberFormat="1" applyFont="1" applyFill="1" applyBorder="1" applyAlignment="1">
      <alignment horizontal="right" vertical="center" wrapText="1" indent="1"/>
    </xf>
    <xf numFmtId="164" fontId="10" fillId="5" borderId="45" xfId="2" applyNumberFormat="1" applyFont="1" applyFill="1" applyBorder="1" applyAlignment="1">
      <alignment horizontal="right" vertical="center" wrapText="1"/>
    </xf>
    <xf numFmtId="49" fontId="10" fillId="5" borderId="36" xfId="0" applyNumberFormat="1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84" fillId="2" borderId="16" xfId="0" applyFont="1" applyFill="1" applyBorder="1" applyAlignment="1">
      <alignment horizontal="center" vertical="center" wrapText="1"/>
    </xf>
    <xf numFmtId="3" fontId="22" fillId="5" borderId="16" xfId="0" applyNumberFormat="1" applyFont="1" applyFill="1" applyBorder="1" applyAlignment="1">
      <alignment horizontal="right" vertical="center" wrapText="1" indent="1"/>
    </xf>
    <xf numFmtId="0" fontId="1" fillId="0" borderId="0" xfId="1" applyFill="1"/>
    <xf numFmtId="0" fontId="28" fillId="0" borderId="4" xfId="7" applyFont="1" applyBorder="1" applyAlignment="1">
      <alignment horizontal="center" vertical="center" wrapText="1"/>
    </xf>
    <xf numFmtId="0" fontId="32" fillId="0" borderId="5" xfId="14" applyFont="1" applyBorder="1" applyAlignment="1">
      <alignment horizontal="center" vertical="center"/>
    </xf>
    <xf numFmtId="0" fontId="23" fillId="0" borderId="0" xfId="7" applyAlignment="1">
      <alignment vertical="top" wrapText="1"/>
    </xf>
    <xf numFmtId="0" fontId="0" fillId="0" borderId="0" xfId="0" applyAlignment="1">
      <alignment vertical="top" wrapText="1"/>
    </xf>
    <xf numFmtId="0" fontId="10" fillId="5" borderId="0" xfId="0" applyFont="1" applyFill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49" fontId="10" fillId="5" borderId="26" xfId="0" applyNumberFormat="1" applyFont="1" applyFill="1" applyBorder="1" applyAlignment="1">
      <alignment horizontal="center" vertical="center" wrapText="1"/>
    </xf>
    <xf numFmtId="49" fontId="10" fillId="5" borderId="24" xfId="0" applyNumberFormat="1" applyFont="1" applyFill="1" applyBorder="1" applyAlignment="1">
      <alignment horizontal="center" vertical="center" wrapText="1"/>
    </xf>
    <xf numFmtId="49" fontId="10" fillId="5" borderId="25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49" fontId="10" fillId="5" borderId="59" xfId="0" applyNumberFormat="1" applyFont="1" applyFill="1" applyBorder="1" applyAlignment="1">
      <alignment horizontal="center" vertical="center" wrapText="1"/>
    </xf>
    <xf numFmtId="49" fontId="10" fillId="5" borderId="60" xfId="0" applyNumberFormat="1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56" fillId="5" borderId="0" xfId="0" applyFont="1" applyFill="1" applyAlignment="1">
      <alignment horizontal="center" vertical="center" wrapText="1"/>
    </xf>
    <xf numFmtId="0" fontId="51" fillId="5" borderId="36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49" fontId="16" fillId="5" borderId="64" xfId="0" applyNumberFormat="1" applyFont="1" applyFill="1" applyBorder="1" applyAlignment="1">
      <alignment horizontal="center" vertical="center" wrapText="1"/>
    </xf>
    <xf numFmtId="49" fontId="16" fillId="5" borderId="60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49" fontId="10" fillId="5" borderId="109" xfId="0" applyNumberFormat="1" applyFont="1" applyFill="1" applyBorder="1" applyAlignment="1">
      <alignment horizontal="center" vertical="center" wrapText="1"/>
    </xf>
    <xf numFmtId="49" fontId="10" fillId="5" borderId="110" xfId="0" applyNumberFormat="1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10" fillId="5" borderId="112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9" fillId="5" borderId="75" xfId="0" applyFont="1" applyFill="1" applyBorder="1" applyAlignment="1">
      <alignment horizontal="center" vertical="center" wrapText="1"/>
    </xf>
    <xf numFmtId="0" fontId="12" fillId="5" borderId="75" xfId="0" applyFont="1" applyFill="1" applyBorder="1" applyAlignment="1">
      <alignment horizontal="center" vertical="center" wrapText="1"/>
    </xf>
    <xf numFmtId="0" fontId="12" fillId="5" borderId="76" xfId="0" applyFont="1" applyFill="1" applyBorder="1" applyAlignment="1">
      <alignment horizontal="center" vertical="center" wrapText="1"/>
    </xf>
    <xf numFmtId="0" fontId="46" fillId="7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2" fillId="5" borderId="0" xfId="0" applyFont="1" applyFill="1" applyAlignment="1">
      <alignment horizontal="center" vertical="center" wrapText="1"/>
    </xf>
    <xf numFmtId="0" fontId="63" fillId="5" borderId="27" xfId="0" applyFont="1" applyFill="1" applyBorder="1" applyAlignment="1">
      <alignment horizontal="center" vertical="center" wrapText="1"/>
    </xf>
    <xf numFmtId="49" fontId="62" fillId="5" borderId="52" xfId="0" applyNumberFormat="1" applyFont="1" applyFill="1" applyBorder="1" applyAlignment="1">
      <alignment horizontal="center" vertical="center" wrapText="1"/>
    </xf>
    <xf numFmtId="49" fontId="63" fillId="5" borderId="53" xfId="0" applyNumberFormat="1" applyFont="1" applyFill="1" applyBorder="1" applyAlignment="1">
      <alignment horizontal="center" vertical="center" wrapText="1"/>
    </xf>
    <xf numFmtId="49" fontId="63" fillId="5" borderId="54" xfId="0" applyNumberFormat="1" applyFont="1" applyFill="1" applyBorder="1" applyAlignment="1">
      <alignment horizontal="center" vertical="center" wrapText="1"/>
    </xf>
    <xf numFmtId="0" fontId="51" fillId="5" borderId="27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49" fontId="10" fillId="5" borderId="52" xfId="0" applyNumberFormat="1" applyFont="1" applyFill="1" applyBorder="1" applyAlignment="1">
      <alignment horizontal="center" vertical="center" wrapText="1"/>
    </xf>
    <xf numFmtId="49" fontId="16" fillId="5" borderId="53" xfId="0" applyNumberFormat="1" applyFont="1" applyFill="1" applyBorder="1" applyAlignment="1">
      <alignment horizontal="center" vertical="center" wrapText="1"/>
    </xf>
    <xf numFmtId="49" fontId="16" fillId="5" borderId="54" xfId="0" applyNumberFormat="1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46" fillId="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2" fillId="5" borderId="0" xfId="0" applyFont="1" applyFill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49" fontId="22" fillId="5" borderId="26" xfId="0" applyNumberFormat="1" applyFont="1" applyFill="1" applyBorder="1" applyAlignment="1">
      <alignment horizontal="center" vertical="center" wrapText="1"/>
    </xf>
    <xf numFmtId="49" fontId="22" fillId="5" borderId="25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64" fillId="0" borderId="77" xfId="0" applyFont="1" applyBorder="1" applyAlignment="1">
      <alignment horizontal="left" vertical="center" wrapText="1"/>
    </xf>
    <xf numFmtId="49" fontId="67" fillId="5" borderId="79" xfId="7" applyNumberFormat="1" applyFont="1" applyFill="1" applyBorder="1" applyAlignment="1">
      <alignment horizontal="center" vertical="center" wrapText="1"/>
    </xf>
    <xf numFmtId="49" fontId="67" fillId="5" borderId="80" xfId="7" applyNumberFormat="1" applyFont="1" applyFill="1" applyBorder="1" applyAlignment="1">
      <alignment horizontal="center" vertical="center" wrapText="1"/>
    </xf>
    <xf numFmtId="49" fontId="67" fillId="5" borderId="81" xfId="7" applyNumberFormat="1" applyFont="1" applyFill="1" applyBorder="1" applyAlignment="1">
      <alignment horizontal="center" vertical="center" wrapText="1"/>
    </xf>
    <xf numFmtId="0" fontId="67" fillId="5" borderId="85" xfId="7" applyFont="1" applyFill="1" applyBorder="1" applyAlignment="1">
      <alignment horizontal="center" vertical="center" wrapText="1"/>
    </xf>
    <xf numFmtId="0" fontId="67" fillId="5" borderId="36" xfId="7" applyFont="1" applyFill="1" applyBorder="1" applyAlignment="1">
      <alignment horizontal="center" vertical="center" wrapText="1"/>
    </xf>
    <xf numFmtId="0" fontId="68" fillId="0" borderId="77" xfId="7" applyFont="1" applyBorder="1"/>
    <xf numFmtId="0" fontId="0" fillId="0" borderId="77" xfId="0" applyBorder="1"/>
    <xf numFmtId="49" fontId="67" fillId="5" borderId="91" xfId="7" applyNumberFormat="1" applyFont="1" applyFill="1" applyBorder="1" applyAlignment="1">
      <alignment horizontal="center" vertical="center" wrapText="1"/>
    </xf>
    <xf numFmtId="49" fontId="18" fillId="5" borderId="85" xfId="7" applyNumberFormat="1" applyFont="1" applyFill="1" applyBorder="1" applyAlignment="1">
      <alignment horizontal="center" vertical="center" wrapText="1"/>
    </xf>
    <xf numFmtId="49" fontId="18" fillId="5" borderId="78" xfId="7" applyNumberFormat="1" applyFont="1" applyFill="1" applyBorder="1" applyAlignment="1">
      <alignment horizontal="center" vertical="center" wrapText="1"/>
    </xf>
    <xf numFmtId="49" fontId="67" fillId="5" borderId="85" xfId="7" applyNumberFormat="1" applyFont="1" applyFill="1" applyBorder="1" applyAlignment="1">
      <alignment horizontal="center" vertical="center" wrapText="1"/>
    </xf>
    <xf numFmtId="0" fontId="67" fillId="5" borderId="78" xfId="7" applyFont="1" applyFill="1" applyBorder="1" applyAlignment="1">
      <alignment horizontal="center" vertical="center" wrapText="1"/>
    </xf>
    <xf numFmtId="0" fontId="67" fillId="5" borderId="38" xfId="7" applyFont="1" applyFill="1" applyBorder="1" applyAlignment="1">
      <alignment horizontal="center" vertical="center" wrapText="1"/>
    </xf>
    <xf numFmtId="0" fontId="58" fillId="5" borderId="41" xfId="7" applyFont="1" applyFill="1" applyBorder="1" applyAlignment="1">
      <alignment horizontal="center" vertical="center" wrapText="1"/>
    </xf>
    <xf numFmtId="49" fontId="16" fillId="5" borderId="79" xfId="7" applyNumberFormat="1" applyFont="1" applyFill="1" applyBorder="1" applyAlignment="1">
      <alignment horizontal="center" vertical="center" wrapText="1"/>
    </xf>
    <xf numFmtId="49" fontId="16" fillId="5" borderId="80" xfId="7" applyNumberFormat="1" applyFont="1" applyFill="1" applyBorder="1" applyAlignment="1">
      <alignment horizontal="center" vertical="center" wrapText="1"/>
    </xf>
    <xf numFmtId="49" fontId="16" fillId="5" borderId="81" xfId="7" applyNumberFormat="1" applyFont="1" applyFill="1" applyBorder="1" applyAlignment="1">
      <alignment horizontal="center" vertical="center" wrapText="1"/>
    </xf>
    <xf numFmtId="0" fontId="16" fillId="5" borderId="80" xfId="7" applyFont="1" applyFill="1" applyBorder="1" applyAlignment="1">
      <alignment horizontal="center" vertical="center" wrapText="1"/>
    </xf>
    <xf numFmtId="0" fontId="72" fillId="0" borderId="98" xfId="7" applyFont="1" applyBorder="1" applyAlignment="1">
      <alignment wrapText="1"/>
    </xf>
    <xf numFmtId="0" fontId="0" fillId="0" borderId="98" xfId="0" applyBorder="1"/>
    <xf numFmtId="0" fontId="21" fillId="5" borderId="12" xfId="3" applyFont="1" applyFill="1" applyBorder="1" applyAlignment="1">
      <alignment horizontal="center" vertical="center" wrapText="1"/>
    </xf>
    <xf numFmtId="0" fontId="21" fillId="5" borderId="10" xfId="3" applyFont="1" applyFill="1" applyBorder="1" applyAlignment="1">
      <alignment horizontal="center" vertical="center" wrapText="1"/>
    </xf>
    <xf numFmtId="0" fontId="47" fillId="5" borderId="18" xfId="3" applyFont="1" applyFill="1" applyBorder="1" applyAlignment="1">
      <alignment horizontal="center" vertical="center" wrapText="1"/>
    </xf>
    <xf numFmtId="0" fontId="47" fillId="5" borderId="29" xfId="3" applyFont="1" applyFill="1" applyBorder="1" applyAlignment="1">
      <alignment horizontal="center" vertical="center" wrapText="1"/>
    </xf>
    <xf numFmtId="49" fontId="21" fillId="5" borderId="26" xfId="3" applyNumberFormat="1" applyFont="1" applyFill="1" applyBorder="1" applyAlignment="1">
      <alignment horizontal="center" vertical="center" wrapText="1"/>
    </xf>
    <xf numFmtId="49" fontId="21" fillId="5" borderId="24" xfId="3" applyNumberFormat="1" applyFont="1" applyFill="1" applyBorder="1" applyAlignment="1">
      <alignment horizontal="center" vertical="center" wrapText="1"/>
    </xf>
    <xf numFmtId="49" fontId="21" fillId="5" borderId="25" xfId="3" applyNumberFormat="1" applyFont="1" applyFill="1" applyBorder="1" applyAlignment="1">
      <alignment horizontal="center" vertical="center" wrapText="1"/>
    </xf>
    <xf numFmtId="0" fontId="47" fillId="5" borderId="17" xfId="3" applyFont="1" applyFill="1" applyBorder="1" applyAlignment="1">
      <alignment horizontal="center" vertical="center" wrapText="1"/>
    </xf>
    <xf numFmtId="0" fontId="72" fillId="0" borderId="98" xfId="7" applyFont="1" applyBorder="1"/>
    <xf numFmtId="49" fontId="21" fillId="5" borderId="99" xfId="3" applyNumberFormat="1" applyFont="1" applyFill="1" applyBorder="1" applyAlignment="1">
      <alignment horizontal="center" vertical="center" wrapText="1"/>
    </xf>
    <xf numFmtId="49" fontId="21" fillId="5" borderId="100" xfId="3" applyNumberFormat="1" applyFont="1" applyFill="1" applyBorder="1" applyAlignment="1">
      <alignment horizontal="center" vertical="center" wrapText="1"/>
    </xf>
    <xf numFmtId="49" fontId="21" fillId="5" borderId="101" xfId="3" applyNumberFormat="1" applyFont="1" applyFill="1" applyBorder="1" applyAlignment="1">
      <alignment horizontal="center" vertical="center" wrapText="1"/>
    </xf>
    <xf numFmtId="0" fontId="47" fillId="5" borderId="103" xfId="3" applyFont="1" applyFill="1" applyBorder="1" applyAlignment="1">
      <alignment horizontal="center" vertical="center" wrapText="1"/>
    </xf>
    <xf numFmtId="0" fontId="47" fillId="5" borderId="104" xfId="3" applyFont="1" applyFill="1" applyBorder="1" applyAlignment="1">
      <alignment horizontal="center" vertical="center" wrapText="1"/>
    </xf>
    <xf numFmtId="0" fontId="21" fillId="5" borderId="0" xfId="3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47" fillId="5" borderId="102" xfId="3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68" xfId="0" applyNumberFormat="1" applyFont="1" applyBorder="1" applyAlignment="1">
      <alignment horizontal="center" vertical="center"/>
    </xf>
    <xf numFmtId="49" fontId="22" fillId="0" borderId="16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5" borderId="0" xfId="7" applyFont="1" applyFill="1" applyAlignment="1">
      <alignment horizontal="center" vertical="center" wrapText="1"/>
    </xf>
    <xf numFmtId="0" fontId="14" fillId="5" borderId="11" xfId="7" applyFont="1" applyFill="1" applyBorder="1" applyAlignment="1">
      <alignment horizontal="center" vertical="center" wrapText="1"/>
    </xf>
    <xf numFmtId="0" fontId="10" fillId="5" borderId="0" xfId="7" applyFont="1" applyFill="1" applyAlignment="1">
      <alignment horizontal="center" vertical="center" wrapText="1"/>
    </xf>
    <xf numFmtId="0" fontId="10" fillId="5" borderId="11" xfId="7" applyFont="1" applyFill="1" applyBorder="1" applyAlignment="1">
      <alignment horizontal="center" vertical="center" wrapText="1"/>
    </xf>
    <xf numFmtId="49" fontId="10" fillId="5" borderId="11" xfId="7" applyNumberFormat="1" applyFont="1" applyFill="1" applyBorder="1" applyAlignment="1">
      <alignment horizontal="center" vertical="center" wrapText="1"/>
    </xf>
    <xf numFmtId="49" fontId="10" fillId="5" borderId="10" xfId="7" applyNumberFormat="1" applyFont="1" applyFill="1" applyBorder="1" applyAlignment="1">
      <alignment horizontal="center" vertical="center" wrapText="1"/>
    </xf>
    <xf numFmtId="49" fontId="10" fillId="5" borderId="19" xfId="7" applyNumberFormat="1" applyFont="1" applyFill="1" applyBorder="1" applyAlignment="1">
      <alignment horizontal="center" vertical="center" wrapText="1"/>
    </xf>
    <xf numFmtId="0" fontId="73" fillId="3" borderId="98" xfId="7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22" fillId="5" borderId="131" xfId="0" applyFont="1" applyFill="1" applyBorder="1" applyAlignment="1">
      <alignment horizontal="center" vertical="center" wrapText="1"/>
    </xf>
    <xf numFmtId="49" fontId="22" fillId="5" borderId="132" xfId="0" applyNumberFormat="1" applyFont="1" applyFill="1" applyBorder="1" applyAlignment="1">
      <alignment horizontal="center" vertical="center" wrapText="1"/>
    </xf>
    <xf numFmtId="49" fontId="2" fillId="5" borderId="132" xfId="0" applyNumberFormat="1" applyFont="1" applyFill="1" applyBorder="1" applyAlignment="1">
      <alignment horizontal="center" vertical="center" wrapText="1"/>
    </xf>
    <xf numFmtId="49" fontId="2" fillId="5" borderId="133" xfId="0" applyNumberFormat="1" applyFont="1" applyFill="1" applyBorder="1" applyAlignment="1">
      <alignment horizontal="center" vertical="center" wrapText="1"/>
    </xf>
    <xf numFmtId="0" fontId="22" fillId="5" borderId="107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9" fillId="5" borderId="117" xfId="0" applyFont="1" applyFill="1" applyBorder="1" applyAlignment="1">
      <alignment horizontal="center" vertical="center" wrapText="1"/>
    </xf>
    <xf numFmtId="0" fontId="9" fillId="5" borderId="11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</cellXfs>
  <cellStyles count="36">
    <cellStyle name="Comma 2" xfId="4" xr:uid="{00000000-0005-0000-0000-000000000000}"/>
    <cellStyle name="Comma 3" xfId="5" xr:uid="{00000000-0005-0000-0000-000001000000}"/>
    <cellStyle name="Good 2 2" xfId="35" xr:uid="{6E1FA7E7-0EEE-475A-97F1-57F81C6B03FB}"/>
    <cellStyle name="Hyperlink" xfId="1" builtinId="8"/>
    <cellStyle name="Hyperlink 2" xfId="8" xr:uid="{00000000-0005-0000-0000-000003000000}"/>
    <cellStyle name="Hyperlink 3" xfId="32" xr:uid="{998E5F45-DB37-4368-AAB8-0039BE9F4E97}"/>
    <cellStyle name="Normal" xfId="0" builtinId="0"/>
    <cellStyle name="Normal 10" xfId="24" xr:uid="{5D1FE4AA-26BC-4A22-940A-FBFF561C8366}"/>
    <cellStyle name="Normal 10 10 2" xfId="30" xr:uid="{C4FDAB1A-57F5-47C5-AA81-15F533EC9B57}"/>
    <cellStyle name="Normal 12 2" xfId="20" xr:uid="{4290C669-7E3F-4882-9715-1579B8B8ED1E}"/>
    <cellStyle name="Normal 2" xfId="3" xr:uid="{00000000-0005-0000-0000-000005000000}"/>
    <cellStyle name="Normal 2 2" xfId="9" xr:uid="{00000000-0005-0000-0000-000006000000}"/>
    <cellStyle name="Normal 2 2 2" xfId="17" xr:uid="{00000000-0005-0000-0000-000007000000}"/>
    <cellStyle name="Normal 2 3" xfId="28" xr:uid="{E8F29490-083A-4D4B-A520-02652DACB25F}"/>
    <cellStyle name="Normal 2 4" xfId="25" xr:uid="{B338F72C-5795-423F-8665-93469690A054}"/>
    <cellStyle name="Normal 3" xfId="6" xr:uid="{00000000-0005-0000-0000-000008000000}"/>
    <cellStyle name="Normal 3 2" xfId="10" xr:uid="{00000000-0005-0000-0000-000009000000}"/>
    <cellStyle name="Normal 3 3" xfId="11" xr:uid="{00000000-0005-0000-0000-00000A000000}"/>
    <cellStyle name="Normal 3 3 2" xfId="12" xr:uid="{00000000-0005-0000-0000-00000B000000}"/>
    <cellStyle name="Normal 4" xfId="7" xr:uid="{00000000-0005-0000-0000-00000C000000}"/>
    <cellStyle name="Normal 4 2" xfId="14" xr:uid="{00000000-0005-0000-0000-00000D000000}"/>
    <cellStyle name="Normal 4 3" xfId="29" xr:uid="{717A0739-512F-490E-8C9E-E48BABE3403B}"/>
    <cellStyle name="Normal 5" xfId="13" xr:uid="{00000000-0005-0000-0000-00000E000000}"/>
    <cellStyle name="Normal 5 2" xfId="15" xr:uid="{00000000-0005-0000-0000-00000F000000}"/>
    <cellStyle name="Normal 6" xfId="16" xr:uid="{00000000-0005-0000-0000-000010000000}"/>
    <cellStyle name="Normal 7" xfId="18" xr:uid="{00000000-0005-0000-0000-000011000000}"/>
    <cellStyle name="Normal 8" xfId="21" xr:uid="{425F6D90-8BC0-47D7-9552-8D47D8D6524D}"/>
    <cellStyle name="Normal 8 2" xfId="22" xr:uid="{00FDAC0D-8A72-4CA9-A994-C2536FDB902B}"/>
    <cellStyle name="Normal 9" xfId="23" xr:uid="{A6FB856E-7B73-488D-8190-ED41493F4CE7}"/>
    <cellStyle name="Obično_standardizirani pristup_izvješće  RV 01.02.2008." xfId="27" xr:uid="{4EA79E69-3BAD-49FC-A11B-7498A2B8D947}"/>
    <cellStyle name="Percent" xfId="2" builtinId="5"/>
    <cellStyle name="Percent 10" xfId="34" xr:uid="{AE7D53BA-3ADD-45E8-A327-D56D453E9EE3}"/>
    <cellStyle name="Percent 2" xfId="19" xr:uid="{00000000-0005-0000-0000-000013000000}"/>
    <cellStyle name="Percent 2 10 2 2" xfId="31" xr:uid="{8A829D8D-4B7D-4CC4-9ADC-3A5DAF4EA899}"/>
    <cellStyle name="Percent 2 2" xfId="33" xr:uid="{A88E6F10-F206-4597-B293-5ED4EE78072F}"/>
    <cellStyle name="Standard 3" xfId="26" xr:uid="{B976B9B0-D525-447C-AA99-883A3A3FD061}"/>
  </cellStyles>
  <dxfs count="20"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</dxfs>
  <tableStyles count="0" defaultTableStyle="TableStyleMedium9" defaultPivotStyle="PivotStyleLight16"/>
  <colors>
    <mruColors>
      <color rgb="FFFABF8F"/>
      <color rgb="FFFFFFCC"/>
      <color rgb="FF0000FF"/>
      <color rgb="FFFFFF99"/>
      <color rgb="FFFF6565"/>
      <color rgb="FFFF4B4B"/>
      <color rgb="FF800000"/>
      <color rgb="FFC4C13F"/>
      <color rgb="FFDADF21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TabeleL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Tabele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1</xdr:row>
      <xdr:rowOff>57150</xdr:rowOff>
    </xdr:from>
    <xdr:to>
      <xdr:col>6</xdr:col>
      <xdr:colOff>558800</xdr:colOff>
      <xdr:row>2</xdr:row>
      <xdr:rowOff>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159375" y="247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44450</xdr:rowOff>
    </xdr:from>
    <xdr:to>
      <xdr:col>5</xdr:col>
      <xdr:colOff>552450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SpPr/>
      </xdr:nvSpPr>
      <xdr:spPr>
        <a:xfrm>
          <a:off x="57467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236682</xdr:colOff>
      <xdr:row>1</xdr:row>
      <xdr:rowOff>75046</xdr:rowOff>
    </xdr:from>
    <xdr:to>
      <xdr:col>14</xdr:col>
      <xdr:colOff>541482</xdr:colOff>
      <xdr:row>2</xdr:row>
      <xdr:rowOff>23669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SpPr/>
      </xdr:nvSpPr>
      <xdr:spPr>
        <a:xfrm>
          <a:off x="7083137" y="75046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0</xdr:row>
      <xdr:rowOff>6350</xdr:rowOff>
    </xdr:from>
    <xdr:to>
      <xdr:col>7</xdr:col>
      <xdr:colOff>546100</xdr:colOff>
      <xdr:row>1</xdr:row>
      <xdr:rowOff>146050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SpPr/>
      </xdr:nvSpPr>
      <xdr:spPr>
        <a:xfrm>
          <a:off x="5461000" y="6350"/>
          <a:ext cx="304800" cy="1397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234950</xdr:colOff>
      <xdr:row>1</xdr:row>
      <xdr:rowOff>44450</xdr:rowOff>
    </xdr:from>
    <xdr:to>
      <xdr:col>8</xdr:col>
      <xdr:colOff>539750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SpPr/>
      </xdr:nvSpPr>
      <xdr:spPr>
        <a:xfrm>
          <a:off x="68770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1</xdr:row>
      <xdr:rowOff>25400</xdr:rowOff>
    </xdr:from>
    <xdr:to>
      <xdr:col>8</xdr:col>
      <xdr:colOff>558800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900-000003000000}"/>
            </a:ext>
          </a:extLst>
        </xdr:cNvPr>
        <xdr:cNvSpPr/>
      </xdr:nvSpPr>
      <xdr:spPr>
        <a:xfrm>
          <a:off x="5791200" y="254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</xdr:row>
      <xdr:rowOff>40409</xdr:rowOff>
    </xdr:from>
    <xdr:to>
      <xdr:col>10</xdr:col>
      <xdr:colOff>495300</xdr:colOff>
      <xdr:row>1</xdr:row>
      <xdr:rowOff>173759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F00-000003000000}"/>
            </a:ext>
          </a:extLst>
        </xdr:cNvPr>
        <xdr:cNvSpPr/>
      </xdr:nvSpPr>
      <xdr:spPr>
        <a:xfrm>
          <a:off x="7019636" y="40409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215900</xdr:colOff>
      <xdr:row>1</xdr:row>
      <xdr:rowOff>50800</xdr:rowOff>
    </xdr:from>
    <xdr:to>
      <xdr:col>14</xdr:col>
      <xdr:colOff>520700</xdr:colOff>
      <xdr:row>2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500-000003000000}"/>
            </a:ext>
          </a:extLst>
        </xdr:cNvPr>
        <xdr:cNvSpPr/>
      </xdr:nvSpPr>
      <xdr:spPr>
        <a:xfrm>
          <a:off x="8147050" y="508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1</xdr:row>
      <xdr:rowOff>19050</xdr:rowOff>
    </xdr:from>
    <xdr:to>
      <xdr:col>14</xdr:col>
      <xdr:colOff>514350</xdr:colOff>
      <xdr:row>1</xdr:row>
      <xdr:rowOff>152400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800-000003000000}"/>
            </a:ext>
          </a:extLst>
        </xdr:cNvPr>
        <xdr:cNvSpPr/>
      </xdr:nvSpPr>
      <xdr:spPr>
        <a:xfrm>
          <a:off x="8007350" y="190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254000</xdr:colOff>
      <xdr:row>1</xdr:row>
      <xdr:rowOff>38100</xdr:rowOff>
    </xdr:from>
    <xdr:to>
      <xdr:col>14</xdr:col>
      <xdr:colOff>558800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B00-000003000000}"/>
            </a:ext>
          </a:extLst>
        </xdr:cNvPr>
        <xdr:cNvSpPr/>
      </xdr:nvSpPr>
      <xdr:spPr>
        <a:xfrm>
          <a:off x="802005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</xdr:row>
      <xdr:rowOff>38100</xdr:rowOff>
    </xdr:from>
    <xdr:to>
      <xdr:col>7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E00-000003000000}"/>
            </a:ext>
          </a:extLst>
        </xdr:cNvPr>
        <xdr:cNvSpPr/>
      </xdr:nvSpPr>
      <xdr:spPr>
        <a:xfrm>
          <a:off x="598170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31750</xdr:rowOff>
    </xdr:from>
    <xdr:to>
      <xdr:col>9</xdr:col>
      <xdr:colOff>495300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10235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</xdr:row>
      <xdr:rowOff>63500</xdr:rowOff>
    </xdr:from>
    <xdr:to>
      <xdr:col>6</xdr:col>
      <xdr:colOff>457200</xdr:colOff>
      <xdr:row>3</xdr:row>
      <xdr:rowOff>25400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100-000003000000}"/>
            </a:ext>
          </a:extLst>
        </xdr:cNvPr>
        <xdr:cNvSpPr/>
      </xdr:nvSpPr>
      <xdr:spPr>
        <a:xfrm>
          <a:off x="5905500" y="6350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216535</xdr:colOff>
      <xdr:row>0</xdr:row>
      <xdr:rowOff>74930</xdr:rowOff>
    </xdr:from>
    <xdr:to>
      <xdr:col>6</xdr:col>
      <xdr:colOff>521335</xdr:colOff>
      <xdr:row>1</xdr:row>
      <xdr:rowOff>55880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400-000002000000}"/>
            </a:ext>
          </a:extLst>
        </xdr:cNvPr>
        <xdr:cNvSpPr/>
      </xdr:nvSpPr>
      <xdr:spPr>
        <a:xfrm>
          <a:off x="6188710" y="7493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0</xdr:row>
      <xdr:rowOff>12700</xdr:rowOff>
    </xdr:from>
    <xdr:to>
      <xdr:col>6</xdr:col>
      <xdr:colOff>508000</xdr:colOff>
      <xdr:row>0</xdr:row>
      <xdr:rowOff>146050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700-000003000000}"/>
            </a:ext>
          </a:extLst>
        </xdr:cNvPr>
        <xdr:cNvSpPr/>
      </xdr:nvSpPr>
      <xdr:spPr>
        <a:xfrm>
          <a:off x="6216650" y="127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154516</xdr:colOff>
      <xdr:row>3</xdr:row>
      <xdr:rowOff>14817</xdr:rowOff>
    </xdr:from>
    <xdr:to>
      <xdr:col>10</xdr:col>
      <xdr:colOff>459316</xdr:colOff>
      <xdr:row>3</xdr:row>
      <xdr:rowOff>148167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A00-000003000000}"/>
            </a:ext>
          </a:extLst>
        </xdr:cNvPr>
        <xdr:cNvSpPr/>
      </xdr:nvSpPr>
      <xdr:spPr>
        <a:xfrm>
          <a:off x="6102349" y="55456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2</xdr:row>
      <xdr:rowOff>38100</xdr:rowOff>
    </xdr:from>
    <xdr:to>
      <xdr:col>10</xdr:col>
      <xdr:colOff>438150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D00-000003000000}"/>
            </a:ext>
          </a:extLst>
        </xdr:cNvPr>
        <xdr:cNvSpPr/>
      </xdr:nvSpPr>
      <xdr:spPr>
        <a:xfrm>
          <a:off x="6153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127000</xdr:colOff>
      <xdr:row>3</xdr:row>
      <xdr:rowOff>6350</xdr:rowOff>
    </xdr:from>
    <xdr:to>
      <xdr:col>10</xdr:col>
      <xdr:colOff>431800</xdr:colOff>
      <xdr:row>3</xdr:row>
      <xdr:rowOff>139700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000-000003000000}"/>
            </a:ext>
          </a:extLst>
        </xdr:cNvPr>
        <xdr:cNvSpPr/>
      </xdr:nvSpPr>
      <xdr:spPr>
        <a:xfrm>
          <a:off x="5975350" y="374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</xdr:row>
      <xdr:rowOff>34925</xdr:rowOff>
    </xdr:from>
    <xdr:to>
      <xdr:col>9</xdr:col>
      <xdr:colOff>428625</xdr:colOff>
      <xdr:row>2</xdr:row>
      <xdr:rowOff>15875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C00-000003000000}"/>
            </a:ext>
          </a:extLst>
        </xdr:cNvPr>
        <xdr:cNvSpPr/>
      </xdr:nvSpPr>
      <xdr:spPr>
        <a:xfrm>
          <a:off x="5826125" y="22542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184150</xdr:colOff>
      <xdr:row>1</xdr:row>
      <xdr:rowOff>66675</xdr:rowOff>
    </xdr:from>
    <xdr:to>
      <xdr:col>9</xdr:col>
      <xdr:colOff>488950</xdr:colOff>
      <xdr:row>2</xdr:row>
      <xdr:rowOff>47625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F00-000003000000}"/>
            </a:ext>
          </a:extLst>
        </xdr:cNvPr>
        <xdr:cNvSpPr/>
      </xdr:nvSpPr>
      <xdr:spPr>
        <a:xfrm>
          <a:off x="5600700" y="25717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1</xdr:row>
      <xdr:rowOff>63500</xdr:rowOff>
    </xdr:from>
    <xdr:to>
      <xdr:col>9</xdr:col>
      <xdr:colOff>447675</xdr:colOff>
      <xdr:row>2</xdr:row>
      <xdr:rowOff>44450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200-000003000000}"/>
            </a:ext>
          </a:extLst>
        </xdr:cNvPr>
        <xdr:cNvSpPr/>
      </xdr:nvSpPr>
      <xdr:spPr>
        <a:xfrm>
          <a:off x="5743575" y="2540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46355</xdr:colOff>
      <xdr:row>0</xdr:row>
      <xdr:rowOff>13335</xdr:rowOff>
    </xdr:from>
    <xdr:to>
      <xdr:col>5</xdr:col>
      <xdr:colOff>328295</xdr:colOff>
      <xdr:row>0</xdr:row>
      <xdr:rowOff>154305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500-000003000000}"/>
            </a:ext>
          </a:extLst>
        </xdr:cNvPr>
        <xdr:cNvSpPr/>
      </xdr:nvSpPr>
      <xdr:spPr>
        <a:xfrm>
          <a:off x="4770755" y="13335"/>
          <a:ext cx="281940" cy="14097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38100</xdr:rowOff>
    </xdr:from>
    <xdr:to>
      <xdr:col>4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4502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91016</xdr:colOff>
      <xdr:row>2</xdr:row>
      <xdr:rowOff>59267</xdr:rowOff>
    </xdr:from>
    <xdr:to>
      <xdr:col>5</xdr:col>
      <xdr:colOff>395816</xdr:colOff>
      <xdr:row>3</xdr:row>
      <xdr:rowOff>12700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900-000003000000}"/>
            </a:ext>
          </a:extLst>
        </xdr:cNvPr>
        <xdr:cNvSpPr/>
      </xdr:nvSpPr>
      <xdr:spPr>
        <a:xfrm>
          <a:off x="5806016" y="419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273050</xdr:colOff>
      <xdr:row>0</xdr:row>
      <xdr:rowOff>31750</xdr:rowOff>
    </xdr:from>
    <xdr:to>
      <xdr:col>6</xdr:col>
      <xdr:colOff>577850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C00-000003000000}"/>
            </a:ext>
          </a:extLst>
        </xdr:cNvPr>
        <xdr:cNvSpPr/>
      </xdr:nvSpPr>
      <xdr:spPr>
        <a:xfrm>
          <a:off x="622300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65617</xdr:colOff>
      <xdr:row>2</xdr:row>
      <xdr:rowOff>48684</xdr:rowOff>
    </xdr:from>
    <xdr:to>
      <xdr:col>5</xdr:col>
      <xdr:colOff>370417</xdr:colOff>
      <xdr:row>3</xdr:row>
      <xdr:rowOff>2117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F00-000003000000}"/>
            </a:ext>
          </a:extLst>
        </xdr:cNvPr>
        <xdr:cNvSpPr/>
      </xdr:nvSpPr>
      <xdr:spPr>
        <a:xfrm>
          <a:off x="5992284" y="40851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184150</xdr:colOff>
      <xdr:row>0</xdr:row>
      <xdr:rowOff>50800</xdr:rowOff>
    </xdr:from>
    <xdr:to>
      <xdr:col>8</xdr:col>
      <xdr:colOff>488950</xdr:colOff>
      <xdr:row>1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300-000003000000}"/>
            </a:ext>
          </a:extLst>
        </xdr:cNvPr>
        <xdr:cNvSpPr/>
      </xdr:nvSpPr>
      <xdr:spPr>
        <a:xfrm>
          <a:off x="7080250" y="50800"/>
          <a:ext cx="304800" cy="1397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1</xdr:row>
      <xdr:rowOff>10585</xdr:rowOff>
    </xdr:from>
    <xdr:to>
      <xdr:col>5</xdr:col>
      <xdr:colOff>437093</xdr:colOff>
      <xdr:row>1</xdr:row>
      <xdr:rowOff>133351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600-000002000000}"/>
            </a:ext>
          </a:extLst>
        </xdr:cNvPr>
        <xdr:cNvSpPr/>
      </xdr:nvSpPr>
      <xdr:spPr>
        <a:xfrm>
          <a:off x="5467351" y="10585"/>
          <a:ext cx="341842" cy="122766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57151</xdr:colOff>
      <xdr:row>1</xdr:row>
      <xdr:rowOff>10584</xdr:rowOff>
    </xdr:from>
    <xdr:to>
      <xdr:col>5</xdr:col>
      <xdr:colOff>437093</xdr:colOff>
      <xdr:row>1</xdr:row>
      <xdr:rowOff>142875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700-000002000000}"/>
            </a:ext>
          </a:extLst>
        </xdr:cNvPr>
        <xdr:cNvSpPr/>
      </xdr:nvSpPr>
      <xdr:spPr>
        <a:xfrm>
          <a:off x="5429251" y="10584"/>
          <a:ext cx="379942" cy="132291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218017</xdr:colOff>
      <xdr:row>0</xdr:row>
      <xdr:rowOff>10584</xdr:rowOff>
    </xdr:from>
    <xdr:to>
      <xdr:col>5</xdr:col>
      <xdr:colOff>522817</xdr:colOff>
      <xdr:row>0</xdr:row>
      <xdr:rowOff>154517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900-000002000000}"/>
            </a:ext>
          </a:extLst>
        </xdr:cNvPr>
        <xdr:cNvSpPr/>
      </xdr:nvSpPr>
      <xdr:spPr>
        <a:xfrm>
          <a:off x="6253057" y="10584"/>
          <a:ext cx="304800" cy="143933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218017</xdr:colOff>
      <xdr:row>0</xdr:row>
      <xdr:rowOff>10584</xdr:rowOff>
    </xdr:from>
    <xdr:to>
      <xdr:col>5</xdr:col>
      <xdr:colOff>522817</xdr:colOff>
      <xdr:row>0</xdr:row>
      <xdr:rowOff>154517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A00-000002000000}"/>
            </a:ext>
          </a:extLst>
        </xdr:cNvPr>
        <xdr:cNvSpPr/>
      </xdr:nvSpPr>
      <xdr:spPr>
        <a:xfrm>
          <a:off x="6253057" y="10584"/>
          <a:ext cx="304800" cy="143933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101600</xdr:colOff>
      <xdr:row>2</xdr:row>
      <xdr:rowOff>19050</xdr:rowOff>
    </xdr:from>
    <xdr:to>
      <xdr:col>9</xdr:col>
      <xdr:colOff>406400</xdr:colOff>
      <xdr:row>2</xdr:row>
      <xdr:rowOff>152400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B00-000002000000}"/>
            </a:ext>
          </a:extLst>
        </xdr:cNvPr>
        <xdr:cNvSpPr/>
      </xdr:nvSpPr>
      <xdr:spPr>
        <a:xfrm>
          <a:off x="5721350" y="3873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0</xdr:row>
      <xdr:rowOff>63500</xdr:rowOff>
    </xdr:from>
    <xdr:to>
      <xdr:col>4</xdr:col>
      <xdr:colOff>463550</xdr:colOff>
      <xdr:row>1</xdr:row>
      <xdr:rowOff>12700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E00-000002000000}"/>
            </a:ext>
          </a:extLst>
        </xdr:cNvPr>
        <xdr:cNvSpPr/>
      </xdr:nvSpPr>
      <xdr:spPr>
        <a:xfrm>
          <a:off x="5759450" y="635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</xdr:row>
      <xdr:rowOff>38100</xdr:rowOff>
    </xdr:from>
    <xdr:to>
      <xdr:col>9</xdr:col>
      <xdr:colOff>400050</xdr:colOff>
      <xdr:row>1</xdr:row>
      <xdr:rowOff>171450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6619875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130175</xdr:colOff>
      <xdr:row>1</xdr:row>
      <xdr:rowOff>44450</xdr:rowOff>
    </xdr:from>
    <xdr:to>
      <xdr:col>9</xdr:col>
      <xdr:colOff>434975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A100-000003000000}"/>
            </a:ext>
          </a:extLst>
        </xdr:cNvPr>
        <xdr:cNvSpPr/>
      </xdr:nvSpPr>
      <xdr:spPr>
        <a:xfrm>
          <a:off x="5984875" y="19685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254000</xdr:colOff>
      <xdr:row>0</xdr:row>
      <xdr:rowOff>57150</xdr:rowOff>
    </xdr:from>
    <xdr:to>
      <xdr:col>10</xdr:col>
      <xdr:colOff>558800</xdr:colOff>
      <xdr:row>1</xdr:row>
      <xdr:rowOff>6350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300-000003000000}"/>
            </a:ext>
          </a:extLst>
        </xdr:cNvPr>
        <xdr:cNvSpPr/>
      </xdr:nvSpPr>
      <xdr:spPr>
        <a:xfrm>
          <a:off x="9766300" y="571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156210</xdr:colOff>
      <xdr:row>0</xdr:row>
      <xdr:rowOff>76200</xdr:rowOff>
    </xdr:from>
    <xdr:to>
      <xdr:col>9</xdr:col>
      <xdr:colOff>461010</xdr:colOff>
      <xdr:row>1</xdr:row>
      <xdr:rowOff>57150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600-000003000000}"/>
            </a:ext>
          </a:extLst>
        </xdr:cNvPr>
        <xdr:cNvSpPr/>
      </xdr:nvSpPr>
      <xdr:spPr>
        <a:xfrm>
          <a:off x="6869430" y="762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69850</xdr:rowOff>
    </xdr:from>
    <xdr:to>
      <xdr:col>11</xdr:col>
      <xdr:colOff>476250</xdr:colOff>
      <xdr:row>1</xdr:row>
      <xdr:rowOff>19050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900-000003000000}"/>
            </a:ext>
          </a:extLst>
        </xdr:cNvPr>
        <xdr:cNvSpPr/>
      </xdr:nvSpPr>
      <xdr:spPr>
        <a:xfrm>
          <a:off x="9302750" y="698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9058275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9058275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1</xdr:row>
      <xdr:rowOff>25400</xdr:rowOff>
    </xdr:from>
    <xdr:to>
      <xdr:col>8</xdr:col>
      <xdr:colOff>463550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/>
      </xdr:nvSpPr>
      <xdr:spPr>
        <a:xfrm>
          <a:off x="5861050" y="2095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SpPr/>
      </xdr:nvSpPr>
      <xdr:spPr>
        <a:xfrm>
          <a:off x="59372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2</xdr:row>
      <xdr:rowOff>38100</xdr:rowOff>
    </xdr:from>
    <xdr:to>
      <xdr:col>8</xdr:col>
      <xdr:colOff>406400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/>
      </xdr:nvSpPr>
      <xdr:spPr>
        <a:xfrm>
          <a:off x="58229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AC92AD2-55F6-41FF-B4A8-5BF93719E09E}">
  <we:reference id="wa104379177" version="1.0.0.1" store="en-US" storeType="OMEX"/>
  <we:alternateReferences>
    <we:reference id="wa104379177" version="1.0.0.1" store="wa10437917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4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4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6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6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6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7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7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7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7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2889-83C5-449E-92F1-EFDF35B594A5}">
  <sheetPr codeName="Sheet1"/>
  <dimension ref="A1:H19"/>
  <sheetViews>
    <sheetView tabSelected="1" zoomScaleNormal="100" workbookViewId="0">
      <selection activeCell="C8" sqref="C8"/>
    </sheetView>
  </sheetViews>
  <sheetFormatPr defaultColWidth="9.140625" defaultRowHeight="15" x14ac:dyDescent="0.25"/>
  <cols>
    <col min="1" max="1" width="12.140625" style="29" customWidth="1"/>
    <col min="2" max="2" width="15" style="29" customWidth="1"/>
    <col min="3" max="3" width="56.140625" style="29" customWidth="1"/>
    <col min="4" max="4" width="13.5703125" style="29" customWidth="1"/>
    <col min="5" max="5" width="13.7109375" style="29" customWidth="1"/>
    <col min="6" max="7" width="9.140625" style="29"/>
    <col min="8" max="8" width="6.85546875" style="29" customWidth="1"/>
    <col min="9" max="9" width="4.7109375" style="29" customWidth="1"/>
    <col min="10" max="10" width="2.85546875" style="29" customWidth="1"/>
    <col min="11" max="16384" width="9.140625" style="29"/>
  </cols>
  <sheetData>
    <row r="1" spans="1:8" ht="25.5" customHeight="1" thickBot="1" x14ac:dyDescent="0.3">
      <c r="A1" s="811" t="s">
        <v>161</v>
      </c>
      <c r="B1" s="811"/>
      <c r="C1" s="811"/>
      <c r="D1" s="811"/>
      <c r="E1" s="811"/>
    </row>
    <row r="2" spans="1:8" ht="15.75" thickTop="1" x14ac:dyDescent="0.25"/>
    <row r="4" spans="1:8" ht="15.75" x14ac:dyDescent="0.25">
      <c r="H4" s="15"/>
    </row>
    <row r="5" spans="1:8" ht="19.5" x14ac:dyDescent="0.25">
      <c r="A5" s="812" t="s">
        <v>180</v>
      </c>
      <c r="B5" s="812"/>
      <c r="C5" s="812"/>
      <c r="D5" s="812"/>
      <c r="E5" s="812"/>
    </row>
    <row r="6" spans="1:8" ht="15.75" x14ac:dyDescent="0.25">
      <c r="B6" s="15"/>
      <c r="C6" s="39"/>
      <c r="H6" s="16"/>
    </row>
    <row r="7" spans="1:8" x14ac:dyDescent="0.25">
      <c r="C7" s="39"/>
    </row>
    <row r="8" spans="1:8" ht="17.25" x14ac:dyDescent="0.25">
      <c r="B8" s="17"/>
      <c r="C8" s="41" t="s">
        <v>777</v>
      </c>
    </row>
    <row r="11" spans="1:8" x14ac:dyDescent="0.25">
      <c r="A11" s="529" t="s">
        <v>160</v>
      </c>
      <c r="B11"/>
      <c r="C11"/>
      <c r="D11"/>
      <c r="E11"/>
    </row>
    <row r="12" spans="1:8" x14ac:dyDescent="0.25">
      <c r="A12" s="813" t="s">
        <v>555</v>
      </c>
      <c r="B12" s="814"/>
      <c r="C12" s="814"/>
      <c r="D12" s="814"/>
      <c r="E12" s="814"/>
    </row>
    <row r="13" spans="1:8" x14ac:dyDescent="0.25">
      <c r="A13" s="814"/>
      <c r="B13" s="814"/>
      <c r="C13" s="814"/>
      <c r="D13" s="814"/>
      <c r="E13" s="814"/>
    </row>
    <row r="14" spans="1:8" x14ac:dyDescent="0.25">
      <c r="A14" s="814"/>
      <c r="B14" s="814"/>
      <c r="C14" s="814"/>
      <c r="D14" s="814"/>
      <c r="E14" s="814"/>
    </row>
    <row r="15" spans="1:8" x14ac:dyDescent="0.25">
      <c r="A15" s="814"/>
      <c r="B15" s="814"/>
      <c r="C15" s="814"/>
      <c r="D15" s="814"/>
      <c r="E15" s="814"/>
    </row>
    <row r="19" spans="2:2" x14ac:dyDescent="0.25">
      <c r="B19" s="18"/>
    </row>
  </sheetData>
  <mergeCells count="3">
    <mergeCell ref="A1:E1"/>
    <mergeCell ref="A5:E5"/>
    <mergeCell ref="A12:E15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I8"/>
  <sheetViews>
    <sheetView topLeftCell="A2" zoomScaleNormal="100" workbookViewId="0">
      <selection activeCell="A3" sqref="A3"/>
    </sheetView>
  </sheetViews>
  <sheetFormatPr defaultRowHeight="15" x14ac:dyDescent="0.25"/>
  <cols>
    <col min="1" max="1" width="30.5703125" customWidth="1"/>
    <col min="2" max="2" width="8.7109375"/>
    <col min="3" max="3" width="5.7109375" customWidth="1"/>
    <col min="4" max="4" width="8.7109375"/>
    <col min="5" max="5" width="5.7109375" customWidth="1"/>
    <col min="6" max="6" width="8.7109375"/>
    <col min="7" max="7" width="5.7109375" customWidth="1"/>
    <col min="8" max="8" width="11.85546875" customWidth="1"/>
  </cols>
  <sheetData>
    <row r="1" spans="1:9" hidden="1" x14ac:dyDescent="0.25"/>
    <row r="2" spans="1:9" x14ac:dyDescent="0.25">
      <c r="A2" s="94"/>
    </row>
    <row r="3" spans="1:9" x14ac:dyDescent="0.25">
      <c r="A3" s="89" t="s">
        <v>306</v>
      </c>
      <c r="B3" s="90"/>
      <c r="C3" s="90"/>
      <c r="D3" s="90"/>
      <c r="E3" s="90"/>
      <c r="F3" s="90"/>
      <c r="G3" s="90"/>
      <c r="H3" s="300" t="s">
        <v>401</v>
      </c>
    </row>
    <row r="4" spans="1:9" x14ac:dyDescent="0.25">
      <c r="A4" s="815" t="s">
        <v>10</v>
      </c>
      <c r="B4" s="826" t="s">
        <v>778</v>
      </c>
      <c r="C4" s="827"/>
      <c r="D4" s="826" t="s">
        <v>779</v>
      </c>
      <c r="E4" s="827"/>
      <c r="F4" s="826" t="s">
        <v>780</v>
      </c>
      <c r="G4" s="827"/>
      <c r="H4" s="834" t="s">
        <v>9</v>
      </c>
    </row>
    <row r="5" spans="1:9" ht="14.1" customHeight="1" x14ac:dyDescent="0.25">
      <c r="A5" s="828"/>
      <c r="B5" s="77" t="s">
        <v>2</v>
      </c>
      <c r="C5" s="78" t="s">
        <v>3</v>
      </c>
      <c r="D5" s="77" t="s">
        <v>2</v>
      </c>
      <c r="E5" s="78" t="s">
        <v>3</v>
      </c>
      <c r="F5" s="77" t="s">
        <v>2</v>
      </c>
      <c r="G5" s="91" t="s">
        <v>3</v>
      </c>
      <c r="H5" s="835"/>
    </row>
    <row r="6" spans="1:9" ht="15" customHeight="1" x14ac:dyDescent="0.25">
      <c r="A6" s="56" t="s">
        <v>29</v>
      </c>
      <c r="B6" s="80">
        <v>4154.6109999999999</v>
      </c>
      <c r="C6" s="525">
        <f>IF($B$8&lt;&gt;0,ROUND(B6*100/$B$8,1),0)</f>
        <v>63.8</v>
      </c>
      <c r="D6" s="80">
        <v>5098.2089999999998</v>
      </c>
      <c r="E6" s="525">
        <f>IF($D$8&lt;&gt;0,ROUND(D6*100/$D$8,1),0)</f>
        <v>68</v>
      </c>
      <c r="F6" s="80">
        <v>5231.549</v>
      </c>
      <c r="G6" s="527">
        <f>IF($F$8&lt;&gt;0,ROUND(F6*100/$F$8,1),0)</f>
        <v>68.900000000000006</v>
      </c>
      <c r="H6" s="7">
        <f>IF(D6&lt;&gt;0,F6/D6*100,"-")</f>
        <v>102.6154282807943</v>
      </c>
    </row>
    <row r="7" spans="1:9" ht="15" customHeight="1" x14ac:dyDescent="0.25">
      <c r="A7" s="56" t="s">
        <v>30</v>
      </c>
      <c r="B7" s="80">
        <v>2360.6039999999998</v>
      </c>
      <c r="C7" s="525">
        <f>IF($B$8&lt;&gt;0,ROUND(B7*100/$B$8,1),0)</f>
        <v>36.200000000000003</v>
      </c>
      <c r="D7" s="80">
        <v>2400.3519999999999</v>
      </c>
      <c r="E7" s="525">
        <f>IF($D$8&lt;&gt;0,ROUND(D7*100/$D$8,1),0)</f>
        <v>32</v>
      </c>
      <c r="F7" s="80">
        <v>2363.6109999999999</v>
      </c>
      <c r="G7" s="527">
        <f>IF($F$8&lt;&gt;0,ROUND(F7*100/$F$8,1),0)</f>
        <v>31.1</v>
      </c>
      <c r="H7" s="7">
        <f>IF(D7&lt;&gt;0,F7/D7*100,"-")</f>
        <v>98.469349495407343</v>
      </c>
    </row>
    <row r="8" spans="1:9" s="2" customFormat="1" ht="15" customHeight="1" thickBot="1" x14ac:dyDescent="0.3">
      <c r="A8" s="81" t="s">
        <v>46</v>
      </c>
      <c r="B8" s="92">
        <f t="shared" ref="B8:G8" si="0">SUM(B6:B7)</f>
        <v>6515.2150000000001</v>
      </c>
      <c r="C8" s="526">
        <f t="shared" si="0"/>
        <v>100</v>
      </c>
      <c r="D8" s="92">
        <f t="shared" si="0"/>
        <v>7498.5609999999997</v>
      </c>
      <c r="E8" s="526">
        <f t="shared" si="0"/>
        <v>100</v>
      </c>
      <c r="F8" s="92">
        <f t="shared" si="0"/>
        <v>7595.16</v>
      </c>
      <c r="G8" s="528">
        <f t="shared" si="0"/>
        <v>100</v>
      </c>
      <c r="H8" s="93">
        <f t="shared" ref="H8" si="1">IF(D8&lt;&gt;0,F8/D8*100,"")</f>
        <v>101.28823383579864</v>
      </c>
      <c r="I8"/>
    </row>
  </sheetData>
  <customSheetViews>
    <customSheetView guid="{5507C501-9942-4310-9E0E-987180BD1180}">
      <selection activeCell="H12" sqref="H12"/>
      <pageMargins left="0.7" right="0.7" top="0.75" bottom="0.75" header="0.3" footer="0.3"/>
    </customSheetView>
    <customSheetView guid="{54A0E5BB-5A66-4415-88CA-030F3BDE4337}">
      <selection activeCell="A9" sqref="A9:XFD9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8 D8 F8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I13"/>
  <sheetViews>
    <sheetView topLeftCell="A2" zoomScaleNormal="100" workbookViewId="0">
      <selection activeCell="A3" sqref="A3"/>
    </sheetView>
  </sheetViews>
  <sheetFormatPr defaultRowHeight="15" x14ac:dyDescent="0.25"/>
  <cols>
    <col min="1" max="1" width="28.7109375" customWidth="1"/>
    <col min="2" max="2" width="9.5703125" customWidth="1"/>
    <col min="3" max="3" width="6.7109375" customWidth="1"/>
    <col min="4" max="4" width="9.5703125" customWidth="1"/>
    <col min="5" max="5" width="6.7109375" customWidth="1"/>
    <col min="6" max="6" width="9.5703125" customWidth="1"/>
    <col min="7" max="7" width="6.7109375" customWidth="1"/>
    <col min="8" max="8" width="9.5703125" customWidth="1"/>
  </cols>
  <sheetData>
    <row r="1" spans="1:9" hidden="1" x14ac:dyDescent="0.25"/>
    <row r="2" spans="1:9" x14ac:dyDescent="0.25">
      <c r="B2" s="21"/>
      <c r="C2" s="21"/>
      <c r="D2" s="21"/>
      <c r="E2" s="21"/>
      <c r="F2" s="21"/>
      <c r="G2" s="21"/>
    </row>
    <row r="3" spans="1:9" x14ac:dyDescent="0.25">
      <c r="A3" s="49" t="s">
        <v>307</v>
      </c>
      <c r="B3" s="49"/>
      <c r="C3" s="49"/>
      <c r="D3" s="49"/>
      <c r="E3" s="49"/>
      <c r="F3" s="49"/>
      <c r="G3" s="95"/>
      <c r="H3" s="300" t="s">
        <v>401</v>
      </c>
    </row>
    <row r="4" spans="1:9" x14ac:dyDescent="0.25">
      <c r="A4" s="815" t="s">
        <v>10</v>
      </c>
      <c r="B4" s="817" t="s">
        <v>778</v>
      </c>
      <c r="C4" s="819"/>
      <c r="D4" s="817" t="s">
        <v>779</v>
      </c>
      <c r="E4" s="819"/>
      <c r="F4" s="817" t="s">
        <v>780</v>
      </c>
      <c r="G4" s="819"/>
      <c r="H4" s="829" t="s">
        <v>9</v>
      </c>
    </row>
    <row r="5" spans="1:9" ht="12" customHeight="1" x14ac:dyDescent="0.25">
      <c r="A5" s="816"/>
      <c r="B5" s="54" t="s">
        <v>2</v>
      </c>
      <c r="C5" s="85" t="s">
        <v>3</v>
      </c>
      <c r="D5" s="54" t="s">
        <v>2</v>
      </c>
      <c r="E5" s="85" t="s">
        <v>3</v>
      </c>
      <c r="F5" s="54" t="s">
        <v>2</v>
      </c>
      <c r="G5" s="85" t="s">
        <v>3</v>
      </c>
      <c r="H5" s="836"/>
    </row>
    <row r="6" spans="1:9" ht="15" customHeight="1" x14ac:dyDescent="0.25">
      <c r="A6" s="98" t="s">
        <v>747</v>
      </c>
      <c r="B6" s="99">
        <f t="shared" ref="B6:G6" si="0">SUM(B7:B9)</f>
        <v>4082.6650000000004</v>
      </c>
      <c r="C6" s="100">
        <f t="shared" si="0"/>
        <v>62.663549859828109</v>
      </c>
      <c r="D6" s="99">
        <f t="shared" si="0"/>
        <v>5206.1119999999992</v>
      </c>
      <c r="E6" s="100">
        <f t="shared" si="0"/>
        <v>69.428147613922192</v>
      </c>
      <c r="F6" s="99">
        <f t="shared" si="0"/>
        <v>5571.5329999999994</v>
      </c>
      <c r="G6" s="100">
        <f t="shared" si="0"/>
        <v>73.35636115631533</v>
      </c>
      <c r="H6" s="101">
        <f>IF(D6&lt;&gt;0,F6/D6*100,"-")</f>
        <v>107.01907680818239</v>
      </c>
    </row>
    <row r="7" spans="1:9" ht="15" customHeight="1" x14ac:dyDescent="0.25">
      <c r="A7" s="56" t="s">
        <v>749</v>
      </c>
      <c r="B7" s="57">
        <v>3739.3870000000002</v>
      </c>
      <c r="C7" s="97">
        <f>IF($B$13&lt;&gt;0,B7*100/$B$13,0)</f>
        <v>57.394683061111564</v>
      </c>
      <c r="D7" s="57">
        <v>4803.4489999999996</v>
      </c>
      <c r="E7" s="97">
        <f>IF($D$13&lt;&gt;0,D7*100/$D$13,0)</f>
        <v>64.058277314807469</v>
      </c>
      <c r="F7" s="57">
        <v>5147.8239999999996</v>
      </c>
      <c r="G7" s="97">
        <f>IF($F$13&lt;&gt;0,F7*100/$F$13,0)</f>
        <v>67.777690002580584</v>
      </c>
      <c r="H7" s="51">
        <f t="shared" ref="H7:H13" si="1">IF(D7&lt;&gt;0,F7/D7*100,"-")</f>
        <v>107.16932770598793</v>
      </c>
    </row>
    <row r="8" spans="1:9" ht="15" customHeight="1" x14ac:dyDescent="0.25">
      <c r="A8" s="56" t="s">
        <v>750</v>
      </c>
      <c r="B8" s="57">
        <v>136.40199999999999</v>
      </c>
      <c r="C8" s="97">
        <f>IF($B$13&lt;&gt;0,B8*100/$B$13,0)</f>
        <v>2.0935916926762967</v>
      </c>
      <c r="D8" s="57">
        <v>177.78100000000001</v>
      </c>
      <c r="E8" s="97">
        <f>IF($D$13&lt;&gt;0,D8*100/$D$13,0)</f>
        <v>2.3708682239165624</v>
      </c>
      <c r="F8" s="57">
        <v>84.923000000000002</v>
      </c>
      <c r="G8" s="97">
        <f>IF($F$13&lt;&gt;0,F8*100/$F$13,0)</f>
        <v>1.1181199606064913</v>
      </c>
      <c r="H8" s="51">
        <f t="shared" si="1"/>
        <v>47.768321699169206</v>
      </c>
    </row>
    <row r="9" spans="1:9" ht="15" customHeight="1" x14ac:dyDescent="0.25">
      <c r="A9" s="56" t="s">
        <v>751</v>
      </c>
      <c r="B9" s="57">
        <v>206.876</v>
      </c>
      <c r="C9" s="97">
        <f>IF($B$13&lt;&gt;0,B9*100/$B$13,0)</f>
        <v>3.175275106040246</v>
      </c>
      <c r="D9" s="57">
        <v>224.88200000000001</v>
      </c>
      <c r="E9" s="97">
        <f>IF($D$13&lt;&gt;0,D9*100/$D$13,0)</f>
        <v>2.9990020751981614</v>
      </c>
      <c r="F9" s="57">
        <v>338.786</v>
      </c>
      <c r="G9" s="97">
        <f>IF($F$13&lt;&gt;0,F9*100/$F$13,0)</f>
        <v>4.4605511931282553</v>
      </c>
      <c r="H9" s="51">
        <f t="shared" si="1"/>
        <v>150.65056340658657</v>
      </c>
    </row>
    <row r="10" spans="1:9" ht="15" customHeight="1" x14ac:dyDescent="0.25">
      <c r="A10" s="113" t="s">
        <v>748</v>
      </c>
      <c r="B10" s="371">
        <f t="shared" ref="B10:G10" si="2">SUM(B11:B12)</f>
        <v>2432.5499999999997</v>
      </c>
      <c r="C10" s="545">
        <f t="shared" si="2"/>
        <v>37.336450140171884</v>
      </c>
      <c r="D10" s="371">
        <f t="shared" si="2"/>
        <v>2292.4490000000001</v>
      </c>
      <c r="E10" s="545">
        <f t="shared" si="2"/>
        <v>30.571852386077811</v>
      </c>
      <c r="F10" s="371">
        <f t="shared" si="2"/>
        <v>2023.627</v>
      </c>
      <c r="G10" s="545">
        <f t="shared" si="2"/>
        <v>26.643638843684663</v>
      </c>
      <c r="H10" s="546">
        <f>IF(D10&lt;&gt;0,F10/D10*100,"-")</f>
        <v>88.273588638176889</v>
      </c>
    </row>
    <row r="11" spans="1:9" ht="15" customHeight="1" x14ac:dyDescent="0.25">
      <c r="A11" s="56" t="s">
        <v>752</v>
      </c>
      <c r="B11" s="57">
        <v>2094.5729999999999</v>
      </c>
      <c r="C11" s="97">
        <f>IF($B$13&lt;&gt;0,B11*100/$B$13,0)</f>
        <v>32.148946734681815</v>
      </c>
      <c r="D11" s="57">
        <v>1979.83</v>
      </c>
      <c r="E11" s="97">
        <f>IF($D$13&lt;&gt;0,D11*100/$D$13,0)</f>
        <v>26.402799150396991</v>
      </c>
      <c r="F11" s="57">
        <v>1747.1389999999999</v>
      </c>
      <c r="G11" s="97">
        <f>IF($F$13&lt;&gt;0,F11*100/$F$13,0)</f>
        <v>23.003320535709584</v>
      </c>
      <c r="H11" s="51">
        <f t="shared" si="1"/>
        <v>88.246920190117322</v>
      </c>
    </row>
    <row r="12" spans="1:9" ht="15" customHeight="1" x14ac:dyDescent="0.25">
      <c r="A12" s="56" t="s">
        <v>753</v>
      </c>
      <c r="B12" s="57">
        <v>337.97699999999998</v>
      </c>
      <c r="C12" s="97">
        <f>IF($B$13&lt;&gt;0,B12*100/$B$13,0)</f>
        <v>5.1875034054900713</v>
      </c>
      <c r="D12" s="57">
        <v>312.61900000000003</v>
      </c>
      <c r="E12" s="97">
        <f>IF($D$13&lt;&gt;0,D12*100/$D$13,0)</f>
        <v>4.1690532356808196</v>
      </c>
      <c r="F12" s="57">
        <v>276.488</v>
      </c>
      <c r="G12" s="97">
        <f>IF($F$13&lt;&gt;0,F12*100/$F$13,0)</f>
        <v>3.6403183079750789</v>
      </c>
      <c r="H12" s="51">
        <f t="shared" si="1"/>
        <v>88.442481103195888</v>
      </c>
    </row>
    <row r="13" spans="1:9" s="2" customFormat="1" ht="15" customHeight="1" thickBot="1" x14ac:dyDescent="0.3">
      <c r="A13" s="86" t="s">
        <v>754</v>
      </c>
      <c r="B13" s="87">
        <f t="shared" ref="B13:G13" si="3">B6+B10</f>
        <v>6515.2150000000001</v>
      </c>
      <c r="C13" s="104">
        <f t="shared" si="3"/>
        <v>100</v>
      </c>
      <c r="D13" s="87">
        <f t="shared" si="3"/>
        <v>7498.5609999999997</v>
      </c>
      <c r="E13" s="104">
        <f t="shared" si="3"/>
        <v>100</v>
      </c>
      <c r="F13" s="87">
        <f t="shared" si="3"/>
        <v>7595.16</v>
      </c>
      <c r="G13" s="104">
        <f t="shared" si="3"/>
        <v>100</v>
      </c>
      <c r="H13" s="105">
        <f t="shared" si="1"/>
        <v>101.28823383579864</v>
      </c>
      <c r="I13"/>
    </row>
  </sheetData>
  <customSheetViews>
    <customSheetView guid="{5507C501-9942-4310-9E0E-987180BD1180}">
      <selection activeCell="B6" sqref="B6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8" sqref="A28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0" r:id="rId3"/>
  <ignoredErrors>
    <ignoredError sqref="C10:G10 C13:G13 C11 E11 C12 E12 G11 G12" formula="1"/>
  </ignoredErrors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F12"/>
  <sheetViews>
    <sheetView topLeftCell="A2" zoomScaleNormal="100" workbookViewId="0">
      <selection activeCell="A3" sqref="A3"/>
    </sheetView>
  </sheetViews>
  <sheetFormatPr defaultRowHeight="15" x14ac:dyDescent="0.25"/>
  <cols>
    <col min="1" max="1" width="30.7109375" customWidth="1"/>
    <col min="2" max="4" width="13.7109375" customWidth="1"/>
    <col min="5" max="5" width="15.140625" customWidth="1"/>
  </cols>
  <sheetData>
    <row r="1" spans="1:6" hidden="1" x14ac:dyDescent="0.25"/>
    <row r="2" spans="1:6" x14ac:dyDescent="0.25">
      <c r="B2" s="21"/>
      <c r="C2" s="21"/>
      <c r="D2" s="21"/>
      <c r="E2" s="106"/>
    </row>
    <row r="3" spans="1:6" x14ac:dyDescent="0.25">
      <c r="A3" s="49" t="s">
        <v>562</v>
      </c>
      <c r="B3" s="49"/>
      <c r="C3" s="49"/>
      <c r="D3" s="49"/>
      <c r="E3" s="300" t="s">
        <v>401</v>
      </c>
    </row>
    <row r="4" spans="1:6" x14ac:dyDescent="0.25">
      <c r="A4" s="107" t="s">
        <v>10</v>
      </c>
      <c r="B4" s="108" t="s">
        <v>778</v>
      </c>
      <c r="C4" s="109" t="s">
        <v>779</v>
      </c>
      <c r="D4" s="109" t="s">
        <v>780</v>
      </c>
      <c r="E4" s="110" t="s">
        <v>9</v>
      </c>
    </row>
    <row r="5" spans="1:6" ht="14.1" customHeight="1" x14ac:dyDescent="0.25">
      <c r="A5" s="56" t="s">
        <v>559</v>
      </c>
      <c r="B5" s="111">
        <v>2572.7579999999998</v>
      </c>
      <c r="C5" s="73">
        <v>2793.0630000000001</v>
      </c>
      <c r="D5" s="73">
        <v>2924.6489999999999</v>
      </c>
      <c r="E5" s="112">
        <f t="shared" ref="E5:E12" si="0">IF(C5&lt;&gt;0,D5/C5*100,"-")</f>
        <v>104.71117192845274</v>
      </c>
    </row>
    <row r="6" spans="1:6" ht="14.1" customHeight="1" x14ac:dyDescent="0.25">
      <c r="A6" s="56" t="s">
        <v>560</v>
      </c>
      <c r="B6" s="111">
        <f>SUM(B7:B8)</f>
        <v>2490.5100000000002</v>
      </c>
      <c r="C6" s="73">
        <f t="shared" ref="C6:D6" si="1">SUM(C7:C8)</f>
        <v>2581.8184199999996</v>
      </c>
      <c r="D6" s="73">
        <f t="shared" si="1"/>
        <v>2365.8272999999999</v>
      </c>
      <c r="E6" s="112">
        <f t="shared" si="0"/>
        <v>91.634147532342737</v>
      </c>
    </row>
    <row r="7" spans="1:6" ht="14.1" customHeight="1" x14ac:dyDescent="0.25">
      <c r="A7" s="96" t="s">
        <v>168</v>
      </c>
      <c r="B7" s="111">
        <v>1838.3530000000001</v>
      </c>
      <c r="C7" s="73">
        <v>1837.8924399999999</v>
      </c>
      <c r="D7" s="73">
        <v>1699.22696</v>
      </c>
      <c r="E7" s="112">
        <f t="shared" si="0"/>
        <v>92.455190685696493</v>
      </c>
    </row>
    <row r="8" spans="1:6" ht="14.1" customHeight="1" x14ac:dyDescent="0.25">
      <c r="A8" s="96" t="s">
        <v>169</v>
      </c>
      <c r="B8" s="111">
        <v>652.15700000000004</v>
      </c>
      <c r="C8" s="73">
        <v>743.92597999999998</v>
      </c>
      <c r="D8" s="73">
        <v>666.60033999999996</v>
      </c>
      <c r="E8" s="112">
        <f t="shared" si="0"/>
        <v>89.605734699573205</v>
      </c>
    </row>
    <row r="9" spans="1:6" ht="14.1" customHeight="1" x14ac:dyDescent="0.25">
      <c r="A9" s="113" t="s">
        <v>170</v>
      </c>
      <c r="B9" s="114">
        <f>IF(B6&lt;&gt;0,B5*100/B6,0)</f>
        <v>103.30245612344459</v>
      </c>
      <c r="C9" s="543">
        <f>IF(C6&lt;&gt;0,C5*100/C6,0)</f>
        <v>108.18200762546269</v>
      </c>
      <c r="D9" s="543">
        <f>IF(D6&lt;&gt;0,D5*100/D6,0)</f>
        <v>123.62056182207381</v>
      </c>
      <c r="E9" s="115">
        <f>IF(C9&lt;&gt;0,D9/C9*100,"-")</f>
        <v>114.27090746001033</v>
      </c>
    </row>
    <row r="10" spans="1:6" ht="14.1" customHeight="1" x14ac:dyDescent="0.25">
      <c r="A10" s="56" t="s">
        <v>561</v>
      </c>
      <c r="B10" s="111">
        <v>1162.588</v>
      </c>
      <c r="C10" s="73">
        <v>1460.3317299999999</v>
      </c>
      <c r="D10" s="73">
        <v>1557.7844299999999</v>
      </c>
      <c r="E10" s="112">
        <f t="shared" si="0"/>
        <v>106.67332620376604</v>
      </c>
    </row>
    <row r="11" spans="1:6" ht="14.1" customHeight="1" x14ac:dyDescent="0.25">
      <c r="A11" s="56" t="s">
        <v>171</v>
      </c>
      <c r="B11" s="111">
        <f>B6+B10</f>
        <v>3653.098</v>
      </c>
      <c r="C11" s="73">
        <f t="shared" ref="C11:D11" si="2">C6+C10</f>
        <v>4042.1501499999995</v>
      </c>
      <c r="D11" s="73">
        <f t="shared" si="2"/>
        <v>3923.6117299999996</v>
      </c>
      <c r="E11" s="112">
        <f t="shared" si="0"/>
        <v>97.067441445736506</v>
      </c>
    </row>
    <row r="12" spans="1:6" s="2" customFormat="1" ht="14.1" customHeight="1" thickBot="1" x14ac:dyDescent="0.3">
      <c r="A12" s="86" t="s">
        <v>172</v>
      </c>
      <c r="B12" s="116">
        <f>IF(B11&lt;&gt;0,B5*100/B11,0)</f>
        <v>70.42674464249248</v>
      </c>
      <c r="C12" s="544">
        <f>IF(C11&lt;&gt;0,C5*100/C11,0)</f>
        <v>69.098447518086388</v>
      </c>
      <c r="D12" s="544">
        <f>IF(D11&lt;&gt;0,D5*100/D11,0)</f>
        <v>74.53971496817806</v>
      </c>
      <c r="E12" s="117">
        <f t="shared" si="0"/>
        <v>107.87465948300421</v>
      </c>
      <c r="F12"/>
    </row>
  </sheetData>
  <customSheetViews>
    <customSheetView guid="{5507C501-9942-4310-9E0E-987180BD1180}">
      <selection activeCell="O41" sqref="O4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U35" sqref="U35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ignoredErrors>
    <ignoredError sqref="E12" evalError="1"/>
  </ignoredError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N20"/>
  <sheetViews>
    <sheetView topLeftCell="A2" zoomScaleNormal="100" workbookViewId="0">
      <selection activeCell="A3" sqref="A3"/>
    </sheetView>
  </sheetViews>
  <sheetFormatPr defaultRowHeight="15" x14ac:dyDescent="0.25"/>
  <cols>
    <col min="1" max="1" width="18.140625" customWidth="1"/>
    <col min="2" max="2" width="7.28515625" customWidth="1"/>
    <col min="3" max="3" width="5.28515625" customWidth="1"/>
    <col min="4" max="4" width="7.28515625" customWidth="1"/>
    <col min="5" max="5" width="5.28515625" customWidth="1"/>
    <col min="6" max="6" width="7.28515625" customWidth="1"/>
    <col min="7" max="7" width="5.28515625" customWidth="1"/>
    <col min="8" max="8" width="7.28515625" customWidth="1"/>
    <col min="9" max="9" width="5.28515625" customWidth="1"/>
    <col min="10" max="10" width="7.28515625" customWidth="1"/>
    <col min="11" max="11" width="5.28515625" customWidth="1"/>
    <col min="12" max="12" width="7.28515625" customWidth="1"/>
    <col min="13" max="13" width="5.28515625" customWidth="1"/>
    <col min="14" max="14" width="6.28515625" customWidth="1"/>
  </cols>
  <sheetData>
    <row r="1" spans="1:14" ht="14.45" hidden="1" customHeight="1" x14ac:dyDescent="0.25"/>
    <row r="2" spans="1:14" x14ac:dyDescent="0.25">
      <c r="B2" s="26"/>
      <c r="C2" s="26"/>
      <c r="D2" s="26"/>
      <c r="E2" s="26"/>
      <c r="F2" s="26"/>
      <c r="G2" s="26"/>
      <c r="H2" s="26"/>
      <c r="I2" s="26"/>
    </row>
    <row r="3" spans="1:14" x14ac:dyDescent="0.25">
      <c r="A3" s="89" t="s">
        <v>355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300" t="s">
        <v>401</v>
      </c>
    </row>
    <row r="4" spans="1:14" ht="15" customHeight="1" x14ac:dyDescent="0.25">
      <c r="A4" s="815" t="s">
        <v>10</v>
      </c>
      <c r="B4" s="826" t="s">
        <v>779</v>
      </c>
      <c r="C4" s="840"/>
      <c r="D4" s="840"/>
      <c r="E4" s="840"/>
      <c r="F4" s="840"/>
      <c r="G4" s="840"/>
      <c r="H4" s="826" t="s">
        <v>780</v>
      </c>
      <c r="I4" s="840"/>
      <c r="J4" s="840"/>
      <c r="K4" s="840"/>
      <c r="L4" s="840"/>
      <c r="M4" s="841"/>
      <c r="N4" s="837" t="s">
        <v>9</v>
      </c>
    </row>
    <row r="5" spans="1:14" ht="36" x14ac:dyDescent="0.25">
      <c r="A5" s="839"/>
      <c r="B5" s="118" t="s">
        <v>34</v>
      </c>
      <c r="C5" s="119" t="s">
        <v>3</v>
      </c>
      <c r="D5" s="119" t="s">
        <v>114</v>
      </c>
      <c r="E5" s="119" t="s">
        <v>3</v>
      </c>
      <c r="F5" s="119" t="s">
        <v>31</v>
      </c>
      <c r="G5" s="119" t="s">
        <v>3</v>
      </c>
      <c r="H5" s="118" t="s">
        <v>34</v>
      </c>
      <c r="I5" s="119" t="s">
        <v>3</v>
      </c>
      <c r="J5" s="119" t="s">
        <v>114</v>
      </c>
      <c r="K5" s="119" t="s">
        <v>3</v>
      </c>
      <c r="L5" s="119" t="s">
        <v>31</v>
      </c>
      <c r="M5" s="120" t="s">
        <v>3</v>
      </c>
      <c r="N5" s="838"/>
    </row>
    <row r="6" spans="1:14" ht="12" customHeight="1" x14ac:dyDescent="0.25">
      <c r="A6" s="375" t="s">
        <v>32</v>
      </c>
      <c r="B6" s="376"/>
      <c r="C6" s="377"/>
      <c r="D6" s="378"/>
      <c r="E6" s="377"/>
      <c r="F6" s="379"/>
      <c r="G6" s="377"/>
      <c r="H6" s="376"/>
      <c r="I6" s="377"/>
      <c r="J6" s="378"/>
      <c r="K6" s="377"/>
      <c r="L6" s="379"/>
      <c r="M6" s="380"/>
      <c r="N6" s="379"/>
    </row>
    <row r="7" spans="1:14" ht="12" customHeight="1" x14ac:dyDescent="0.25">
      <c r="A7" s="133" t="s">
        <v>415</v>
      </c>
      <c r="B7" s="381">
        <v>935.04399999999998</v>
      </c>
      <c r="C7" s="382">
        <f>IF(B$20&gt;0,B7*100/B$20,0)</f>
        <v>12.469645842715689</v>
      </c>
      <c r="D7" s="383">
        <v>7.1879999999999997</v>
      </c>
      <c r="E7" s="382">
        <f>IF(D$20&gt;0,D7*100/D$20,0)</f>
        <v>0.64480246869281277</v>
      </c>
      <c r="F7" s="134">
        <f>B7+D7</f>
        <v>942.23199999999997</v>
      </c>
      <c r="G7" s="382">
        <f>IF(F$20&gt;0,F7*100/F$20,0)</f>
        <v>10.939241669966787</v>
      </c>
      <c r="H7" s="381">
        <v>963.23400000000004</v>
      </c>
      <c r="I7" s="382">
        <f>IF(H$20&gt;0,H7*100/H$20,0)</f>
        <v>12.682208143080596</v>
      </c>
      <c r="J7" s="383">
        <v>12.226000000000001</v>
      </c>
      <c r="K7" s="382">
        <f>IF(J$20&gt;0,J7*100/J$20,0)</f>
        <v>1.0347740272226991</v>
      </c>
      <c r="L7" s="134">
        <f>H7+J7</f>
        <v>975.46</v>
      </c>
      <c r="M7" s="384">
        <f>IF(L$20&gt;0,L7*100/L$20,0)</f>
        <v>11.11423302266895</v>
      </c>
      <c r="N7" s="385">
        <f>IF(F7&lt;&gt;0,L7*100/F7,0)</f>
        <v>103.52652000781124</v>
      </c>
    </row>
    <row r="8" spans="1:14" ht="12" customHeight="1" x14ac:dyDescent="0.25">
      <c r="A8" s="133" t="s">
        <v>416</v>
      </c>
      <c r="B8" s="381">
        <v>1373.059</v>
      </c>
      <c r="C8" s="382">
        <f>IF(B$20&gt;0,B8*100/B$20,0)</f>
        <v>18.310966597457831</v>
      </c>
      <c r="D8" s="383">
        <v>395.976</v>
      </c>
      <c r="E8" s="382">
        <f t="shared" ref="E8:E11" si="0">IF(D$20&gt;0,D8*100/D$20,0)</f>
        <v>35.521188417237788</v>
      </c>
      <c r="F8" s="134">
        <f t="shared" ref="F8:F11" si="1">B8+D8</f>
        <v>1769.0349999999999</v>
      </c>
      <c r="G8" s="382">
        <f t="shared" ref="G8:G11" si="2">IF(F$20&gt;0,F8*100/F$20,0)</f>
        <v>20.538361451988148</v>
      </c>
      <c r="H8" s="381">
        <v>1621.8789999999999</v>
      </c>
      <c r="I8" s="382">
        <f>IF(H$20&gt;0,H8*100/H$20,0)</f>
        <v>21.354112355763405</v>
      </c>
      <c r="J8" s="383">
        <v>460.76299999999998</v>
      </c>
      <c r="K8" s="382">
        <f>IF(J$20&gt;0,J8*100/J$20,0)</f>
        <v>38.997675863341435</v>
      </c>
      <c r="L8" s="134">
        <f t="shared" ref="L8:L11" si="3">H8+J8</f>
        <v>2082.6419999999998</v>
      </c>
      <c r="M8" s="384">
        <f t="shared" ref="M8:M11" si="4">IF(L$20&gt;0,L8*100/L$20,0)</f>
        <v>23.72928514833751</v>
      </c>
      <c r="N8" s="385">
        <f>IF(F8&lt;&gt;0,L8*100/F8,0)</f>
        <v>117.72757463815017</v>
      </c>
    </row>
    <row r="9" spans="1:14" ht="12" customHeight="1" x14ac:dyDescent="0.25">
      <c r="A9" s="133" t="s">
        <v>542</v>
      </c>
      <c r="B9" s="381">
        <v>172.46899999999999</v>
      </c>
      <c r="C9" s="382">
        <f t="shared" ref="C9:C11" si="5">IF(B$20&gt;0,B9*100/B$20,0)</f>
        <v>2.3000279653656213</v>
      </c>
      <c r="D9" s="383">
        <v>6.6630000000000003</v>
      </c>
      <c r="E9" s="382">
        <f t="shared" si="0"/>
        <v>0.59770712978578355</v>
      </c>
      <c r="F9" s="134">
        <f t="shared" si="1"/>
        <v>179.13200000000001</v>
      </c>
      <c r="G9" s="382">
        <f t="shared" si="2"/>
        <v>2.0797088602642351</v>
      </c>
      <c r="H9" s="381">
        <v>171.322</v>
      </c>
      <c r="I9" s="382">
        <f t="shared" ref="I9:K11" si="6">IF(H$20&gt;0,H9*100/H$20,0)</f>
        <v>2.2556733498701806</v>
      </c>
      <c r="J9" s="383">
        <v>15.712</v>
      </c>
      <c r="K9" s="382">
        <f t="shared" si="6"/>
        <v>1.3298191980797518</v>
      </c>
      <c r="L9" s="134">
        <f t="shared" si="3"/>
        <v>187.03399999999999</v>
      </c>
      <c r="M9" s="384">
        <f t="shared" si="4"/>
        <v>2.1310350595225476</v>
      </c>
      <c r="N9" s="385">
        <f>IF(F9&lt;&gt;0,L9*100/F9,0)</f>
        <v>104.41127213451531</v>
      </c>
    </row>
    <row r="10" spans="1:14" ht="12" customHeight="1" x14ac:dyDescent="0.25">
      <c r="A10" s="133" t="s">
        <v>563</v>
      </c>
      <c r="B10" s="386">
        <v>2412.0720000000001</v>
      </c>
      <c r="C10" s="382">
        <f t="shared" si="5"/>
        <v>32.167131800354767</v>
      </c>
      <c r="D10" s="134">
        <v>434.15600000000001</v>
      </c>
      <c r="E10" s="382">
        <f t="shared" si="0"/>
        <v>38.946140873371846</v>
      </c>
      <c r="F10" s="387">
        <f t="shared" si="1"/>
        <v>2846.2280000000001</v>
      </c>
      <c r="G10" s="382">
        <f t="shared" si="2"/>
        <v>33.044490040484966</v>
      </c>
      <c r="H10" s="386">
        <v>2511.8159999999998</v>
      </c>
      <c r="I10" s="382">
        <f t="shared" si="6"/>
        <v>33.071271704611881</v>
      </c>
      <c r="J10" s="134">
        <v>482.93400000000003</v>
      </c>
      <c r="K10" s="382">
        <f t="shared" si="6"/>
        <v>40.874166535479048</v>
      </c>
      <c r="L10" s="387">
        <f t="shared" si="3"/>
        <v>2994.75</v>
      </c>
      <c r="M10" s="384">
        <f t="shared" si="4"/>
        <v>34.121695758552725</v>
      </c>
      <c r="N10" s="385">
        <f t="shared" ref="N10:N20" si="7">IF(F10&lt;&gt;0,L10*100/F10,0)</f>
        <v>105.21820458515622</v>
      </c>
    </row>
    <row r="11" spans="1:14" ht="12" customHeight="1" x14ac:dyDescent="0.25">
      <c r="A11" s="133" t="s">
        <v>198</v>
      </c>
      <c r="B11" s="381">
        <v>313.46800000000002</v>
      </c>
      <c r="C11" s="382">
        <f t="shared" si="5"/>
        <v>4.1803754080282873</v>
      </c>
      <c r="D11" s="383">
        <v>14.585000000000001</v>
      </c>
      <c r="E11" s="382">
        <f t="shared" si="0"/>
        <v>1.3083533675409953</v>
      </c>
      <c r="F11" s="134">
        <f t="shared" si="1"/>
        <v>328.053</v>
      </c>
      <c r="G11" s="382">
        <f t="shared" si="2"/>
        <v>3.8086703142725091</v>
      </c>
      <c r="H11" s="381">
        <v>303.28199999999998</v>
      </c>
      <c r="I11" s="382">
        <f t="shared" si="6"/>
        <v>3.9930956029892717</v>
      </c>
      <c r="J11" s="383">
        <v>12.34</v>
      </c>
      <c r="K11" s="382">
        <f t="shared" si="6"/>
        <v>1.0444226644796422</v>
      </c>
      <c r="L11" s="134">
        <f t="shared" si="3"/>
        <v>315.62199999999996</v>
      </c>
      <c r="M11" s="384">
        <f t="shared" si="4"/>
        <v>3.5961458748496291</v>
      </c>
      <c r="N11" s="385">
        <f t="shared" si="7"/>
        <v>96.210673275354893</v>
      </c>
    </row>
    <row r="12" spans="1:14" ht="12" customHeight="1" x14ac:dyDescent="0.25">
      <c r="A12" s="388" t="s">
        <v>31</v>
      </c>
      <c r="B12" s="389">
        <f t="shared" ref="B12:M12" si="8">SUM(B7:B11)</f>
        <v>5206.1120000000001</v>
      </c>
      <c r="C12" s="390">
        <f t="shared" si="8"/>
        <v>69.428147613922192</v>
      </c>
      <c r="D12" s="391">
        <f t="shared" si="8"/>
        <v>858.56799999999998</v>
      </c>
      <c r="E12" s="390">
        <f t="shared" si="8"/>
        <v>77.01819225662922</v>
      </c>
      <c r="F12" s="391">
        <f t="shared" si="8"/>
        <v>6064.68</v>
      </c>
      <c r="G12" s="390">
        <f>SUM(G7:G11)</f>
        <v>70.410472336976639</v>
      </c>
      <c r="H12" s="389">
        <f t="shared" si="8"/>
        <v>5571.5330000000004</v>
      </c>
      <c r="I12" s="390">
        <f>SUM(I7:I11)</f>
        <v>73.35636115631533</v>
      </c>
      <c r="J12" s="391">
        <f t="shared" si="8"/>
        <v>983.97500000000002</v>
      </c>
      <c r="K12" s="390">
        <f t="shared" si="8"/>
        <v>83.280858288602573</v>
      </c>
      <c r="L12" s="391">
        <f t="shared" si="8"/>
        <v>6555.5080000000007</v>
      </c>
      <c r="M12" s="392">
        <f t="shared" si="8"/>
        <v>74.692394863931355</v>
      </c>
      <c r="N12" s="393">
        <f t="shared" si="7"/>
        <v>108.09322173634882</v>
      </c>
    </row>
    <row r="13" spans="1:14" ht="12" customHeight="1" x14ac:dyDescent="0.25">
      <c r="A13" s="375" t="s">
        <v>33</v>
      </c>
      <c r="B13" s="394"/>
      <c r="C13" s="382"/>
      <c r="D13" s="395"/>
      <c r="E13" s="382"/>
      <c r="F13" s="134"/>
      <c r="G13" s="382"/>
      <c r="H13" s="394"/>
      <c r="I13" s="382"/>
      <c r="J13" s="395"/>
      <c r="K13" s="382"/>
      <c r="L13" s="134"/>
      <c r="M13" s="384"/>
      <c r="N13" s="385">
        <f t="shared" si="7"/>
        <v>0</v>
      </c>
    </row>
    <row r="14" spans="1:14" ht="12" customHeight="1" x14ac:dyDescent="0.25">
      <c r="A14" s="133" t="s">
        <v>415</v>
      </c>
      <c r="B14" s="381">
        <v>38.134999999999998</v>
      </c>
      <c r="C14" s="382">
        <f>IF(B$20&gt;0,B14*100/B$20,0)</f>
        <v>0.50856424319279392</v>
      </c>
      <c r="D14" s="383">
        <v>0</v>
      </c>
      <c r="E14" s="382">
        <f>IF(D$20&gt;0,D14*100/D$20,0)</f>
        <v>0</v>
      </c>
      <c r="F14" s="134">
        <f t="shared" ref="F14:F18" si="9">B14+D14</f>
        <v>38.134999999999998</v>
      </c>
      <c r="G14" s="382">
        <f>IF(F$20&gt;0,F14*100/F$20,0)</f>
        <v>0.44274444201023044</v>
      </c>
      <c r="H14" s="381">
        <v>32.506999999999998</v>
      </c>
      <c r="I14" s="382">
        <f>IF(H$20&gt;0,H14*100/H$20,0)</f>
        <v>0.42799625024357618</v>
      </c>
      <c r="J14" s="383">
        <v>0</v>
      </c>
      <c r="K14" s="382">
        <f>IF(J$20&gt;0,J14*100/J$20,0)</f>
        <v>0</v>
      </c>
      <c r="L14" s="134">
        <f t="shared" ref="L14:L18" si="10">H14+J14</f>
        <v>32.506999999999998</v>
      </c>
      <c r="M14" s="384">
        <f>IF(L$20&gt;0,L14*100/L$20,0)</f>
        <v>0.37037948544061217</v>
      </c>
      <c r="N14" s="385">
        <f t="shared" si="7"/>
        <v>85.24190376294743</v>
      </c>
    </row>
    <row r="15" spans="1:14" ht="12" customHeight="1" x14ac:dyDescent="0.25">
      <c r="A15" s="133" t="s">
        <v>416</v>
      </c>
      <c r="B15" s="381">
        <v>263.06799999999998</v>
      </c>
      <c r="C15" s="382">
        <f t="shared" ref="C15:E18" si="11">IF(B$20&gt;0,B15*100/B$20,0)</f>
        <v>3.508246448885326</v>
      </c>
      <c r="D15" s="383">
        <v>85.5</v>
      </c>
      <c r="E15" s="382">
        <f t="shared" si="11"/>
        <v>7.6698123362876318</v>
      </c>
      <c r="F15" s="134">
        <f t="shared" si="9"/>
        <v>348.56799999999998</v>
      </c>
      <c r="G15" s="382">
        <f t="shared" ref="G15:G18" si="12">IF(F$20&gt;0,F15*100/F$20,0)</f>
        <v>4.0468478998983084</v>
      </c>
      <c r="H15" s="381">
        <v>189.92500000000001</v>
      </c>
      <c r="I15" s="382">
        <f t="shared" ref="I15" si="13">IF(H$20&gt;0,H15*100/H$20,0)</f>
        <v>2.5006056488605903</v>
      </c>
      <c r="J15" s="383">
        <v>72.468000000000004</v>
      </c>
      <c r="K15" s="382">
        <f t="shared" ref="K15" si="14">IF(J$20&gt;0,J15*100/J$20,0)</f>
        <v>6.1334863573347409</v>
      </c>
      <c r="L15" s="134">
        <f t="shared" si="10"/>
        <v>262.39300000000003</v>
      </c>
      <c r="M15" s="384">
        <f t="shared" ref="M15:M18" si="15">IF(L$20&gt;0,L15*100/L$20,0)</f>
        <v>2.9896632824689626</v>
      </c>
      <c r="N15" s="385">
        <f t="shared" si="7"/>
        <v>75.2774207615157</v>
      </c>
    </row>
    <row r="16" spans="1:14" ht="12" customHeight="1" x14ac:dyDescent="0.25">
      <c r="A16" s="133" t="s">
        <v>542</v>
      </c>
      <c r="B16" s="381">
        <v>55.595999999999997</v>
      </c>
      <c r="C16" s="382">
        <f t="shared" si="11"/>
        <v>0.74142225421650898</v>
      </c>
      <c r="D16" s="383">
        <v>6.01</v>
      </c>
      <c r="E16" s="382">
        <f t="shared" si="11"/>
        <v>0.53912949872618321</v>
      </c>
      <c r="F16" s="134">
        <f t="shared" si="9"/>
        <v>61.605999999999995</v>
      </c>
      <c r="G16" s="382">
        <f t="shared" si="12"/>
        <v>0.715240962225836</v>
      </c>
      <c r="H16" s="381">
        <v>60.790999999999997</v>
      </c>
      <c r="I16" s="382">
        <f t="shared" ref="I16" si="16">IF(H$20&gt;0,H16*100/H$20,0)</f>
        <v>0.80039130182905949</v>
      </c>
      <c r="J16" s="383">
        <v>5.2149999999999999</v>
      </c>
      <c r="K16" s="382">
        <f t="shared" ref="K16" si="17">IF(J$20&gt;0,J16*100/J$20,0)</f>
        <v>0.44138283592069155</v>
      </c>
      <c r="L16" s="134">
        <f t="shared" si="10"/>
        <v>66.006</v>
      </c>
      <c r="M16" s="384">
        <f t="shared" si="15"/>
        <v>0.7520616579811441</v>
      </c>
      <c r="N16" s="385">
        <f t="shared" si="7"/>
        <v>107.14216147777816</v>
      </c>
    </row>
    <row r="17" spans="1:14" ht="12" customHeight="1" x14ac:dyDescent="0.25">
      <c r="A17" s="133" t="s">
        <v>563</v>
      </c>
      <c r="B17" s="381">
        <v>1767.597</v>
      </c>
      <c r="C17" s="382">
        <f t="shared" si="11"/>
        <v>23.572482773694848</v>
      </c>
      <c r="D17" s="383">
        <v>150.18600000000001</v>
      </c>
      <c r="E17" s="382">
        <f t="shared" si="11"/>
        <v>13.472496322078296</v>
      </c>
      <c r="F17" s="134">
        <f t="shared" si="9"/>
        <v>1917.7829999999999</v>
      </c>
      <c r="G17" s="382">
        <f t="shared" si="12"/>
        <v>22.265314389188561</v>
      </c>
      <c r="H17" s="381">
        <v>1572.89</v>
      </c>
      <c r="I17" s="382">
        <f t="shared" ref="I17" si="18">IF(H$20&gt;0,H17*100/H$20,0)</f>
        <v>20.70910948551446</v>
      </c>
      <c r="J17" s="383">
        <v>113.587</v>
      </c>
      <c r="K17" s="382">
        <f t="shared" ref="K17" si="19">IF(J$20&gt;0,J17*100/J$20,0)</f>
        <v>9.6136821061790201</v>
      </c>
      <c r="L17" s="134">
        <f t="shared" si="10"/>
        <v>1686.4770000000001</v>
      </c>
      <c r="M17" s="384">
        <f t="shared" si="15"/>
        <v>19.215445395374147</v>
      </c>
      <c r="N17" s="385">
        <f t="shared" si="7"/>
        <v>87.938885682061013</v>
      </c>
    </row>
    <row r="18" spans="1:14" ht="12" customHeight="1" x14ac:dyDescent="0.25">
      <c r="A18" s="133" t="s">
        <v>198</v>
      </c>
      <c r="B18" s="381">
        <v>168.053</v>
      </c>
      <c r="C18" s="382">
        <f t="shared" si="11"/>
        <v>2.2411366660883334</v>
      </c>
      <c r="D18" s="383">
        <v>14.496</v>
      </c>
      <c r="E18" s="382">
        <f t="shared" si="11"/>
        <v>1.3003695862786611</v>
      </c>
      <c r="F18" s="134">
        <f t="shared" si="9"/>
        <v>182.54900000000001</v>
      </c>
      <c r="G18" s="382">
        <f t="shared" si="12"/>
        <v>2.1193799697004212</v>
      </c>
      <c r="H18" s="381">
        <v>167.51400000000001</v>
      </c>
      <c r="I18" s="382">
        <f t="shared" ref="I18" si="20">IF(H$20&gt;0,H18*100/H$20,0)</f>
        <v>2.2055361572369776</v>
      </c>
      <c r="J18" s="383">
        <v>6.2690000000000001</v>
      </c>
      <c r="K18" s="382">
        <f t="shared" ref="K18" si="21">IF(J$20&gt;0,J18*100/J$20,0)</f>
        <v>0.53059041196295598</v>
      </c>
      <c r="L18" s="134">
        <f t="shared" si="10"/>
        <v>173.78300000000002</v>
      </c>
      <c r="M18" s="384">
        <f t="shared" si="15"/>
        <v>1.980055314803763</v>
      </c>
      <c r="N18" s="385">
        <f t="shared" si="7"/>
        <v>95.19800163243842</v>
      </c>
    </row>
    <row r="19" spans="1:14" ht="12" customHeight="1" x14ac:dyDescent="0.25">
      <c r="A19" s="388" t="s">
        <v>31</v>
      </c>
      <c r="B19" s="389">
        <f>SUM(B14:B18)</f>
        <v>2292.4489999999996</v>
      </c>
      <c r="C19" s="390">
        <f>SUM(C14:C18)</f>
        <v>30.571852386077811</v>
      </c>
      <c r="D19" s="391">
        <f>SUM(D14:D18)</f>
        <v>256.19200000000001</v>
      </c>
      <c r="E19" s="390">
        <f>SUM(E14:E18)</f>
        <v>22.981807743370773</v>
      </c>
      <c r="F19" s="391">
        <f t="shared" ref="F19:L19" si="22">SUM(F14:F18)</f>
        <v>2548.6409999999996</v>
      </c>
      <c r="G19" s="390">
        <f>SUM(G14:G18)</f>
        <v>29.589527663023357</v>
      </c>
      <c r="H19" s="389">
        <f t="shared" si="22"/>
        <v>2023.627</v>
      </c>
      <c r="I19" s="390">
        <f t="shared" si="22"/>
        <v>26.643638843684663</v>
      </c>
      <c r="J19" s="391">
        <f t="shared" si="22"/>
        <v>197.53900000000002</v>
      </c>
      <c r="K19" s="390">
        <f>SUM(K14:K18)</f>
        <v>16.719141711397405</v>
      </c>
      <c r="L19" s="391">
        <f t="shared" si="22"/>
        <v>2221.1660000000002</v>
      </c>
      <c r="M19" s="392">
        <f>SUM(M14:M18)</f>
        <v>25.307605136068631</v>
      </c>
      <c r="N19" s="393">
        <f t="shared" si="7"/>
        <v>87.150995373612858</v>
      </c>
    </row>
    <row r="20" spans="1:14" s="2" customFormat="1" ht="12" customHeight="1" thickBot="1" x14ac:dyDescent="0.3">
      <c r="A20" s="396" t="s">
        <v>113</v>
      </c>
      <c r="B20" s="397">
        <f>B19+B12</f>
        <v>7498.5609999999997</v>
      </c>
      <c r="C20" s="398">
        <f>C19+C12</f>
        <v>100</v>
      </c>
      <c r="D20" s="399">
        <f>D19+D12</f>
        <v>1114.76</v>
      </c>
      <c r="E20" s="398">
        <f>E19+E12</f>
        <v>100</v>
      </c>
      <c r="F20" s="399">
        <f t="shared" ref="F20:L20" si="23">F19+F12</f>
        <v>8613.3209999999999</v>
      </c>
      <c r="G20" s="398">
        <f>G19+G12</f>
        <v>100</v>
      </c>
      <c r="H20" s="397">
        <f t="shared" si="23"/>
        <v>7595.16</v>
      </c>
      <c r="I20" s="398">
        <f t="shared" si="23"/>
        <v>100</v>
      </c>
      <c r="J20" s="399">
        <f t="shared" si="23"/>
        <v>1181.5140000000001</v>
      </c>
      <c r="K20" s="398">
        <f t="shared" si="23"/>
        <v>99.999999999999972</v>
      </c>
      <c r="L20" s="399">
        <f t="shared" si="23"/>
        <v>8776.6740000000009</v>
      </c>
      <c r="M20" s="400">
        <f>M19+M12</f>
        <v>99.999999999999986</v>
      </c>
      <c r="N20" s="401">
        <f t="shared" si="7"/>
        <v>101.89651587349411</v>
      </c>
    </row>
  </sheetData>
  <customSheetViews>
    <customSheetView guid="{5507C501-9942-4310-9E0E-987180BD1180}">
      <selection activeCell="T19" sqref="T19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2"/>
    </customSheetView>
  </customSheetViews>
  <mergeCells count="4">
    <mergeCell ref="N4:N5"/>
    <mergeCell ref="A4:A5"/>
    <mergeCell ref="B4:G4"/>
    <mergeCell ref="H4:M4"/>
  </mergeCells>
  <pageMargins left="0.7" right="0.7" top="0.75" bottom="0.75" header="0.3" footer="0.3"/>
  <pageSetup paperSize="9" scale="89" orientation="portrait" verticalDpi="0" r:id="rId3"/>
  <colBreaks count="1" manualBreakCount="1">
    <brk id="14" max="1048575" man="1"/>
  </colBreaks>
  <ignoredErrors>
    <ignoredError sqref="F9:G9 F7:G7 I7 F8:G8 I8 F12:L13 F11:G11 I11 F10:G10 I10 I9 F16:G16 F14:G14 I14 F15:G15 I15 F18:G18 I18 F17:G17 I17 I16 K7:L7 K8:L8 K11:L11 K10:L10 K9:L9 K14:L14 K15:L15 K18:L18 K17:L17 K16:L16" formula="1"/>
  </ignoredErrors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tabColor theme="0" tint="-4.9989318521683403E-2"/>
  </sheetPr>
  <dimension ref="A1:K16"/>
  <sheetViews>
    <sheetView topLeftCell="A2" zoomScaleNormal="100" workbookViewId="0">
      <selection activeCell="A3" sqref="A3"/>
    </sheetView>
  </sheetViews>
  <sheetFormatPr defaultRowHeight="15" x14ac:dyDescent="0.25"/>
  <cols>
    <col min="1" max="1" width="35.85546875" style="327" bestFit="1" customWidth="1"/>
    <col min="2" max="2" width="9.140625" style="327"/>
    <col min="3" max="3" width="5" style="327" bestFit="1" customWidth="1"/>
    <col min="4" max="4" width="9.140625" style="327"/>
    <col min="5" max="5" width="5" style="327" bestFit="1" customWidth="1"/>
    <col min="6" max="6" width="9.140625" style="327"/>
    <col min="7" max="7" width="5" style="327" bestFit="1" customWidth="1"/>
    <col min="8" max="8" width="10.5703125" style="327" customWidth="1"/>
    <col min="9" max="9" width="38" style="11" hidden="1" customWidth="1"/>
    <col min="10" max="10" width="20.28515625" hidden="1" customWidth="1"/>
    <col min="11" max="11" width="9.140625" hidden="1" customWidth="1"/>
    <col min="12" max="13" width="9.140625" customWidth="1"/>
  </cols>
  <sheetData>
    <row r="1" spans="1:11" ht="14.45" hidden="1" customHeight="1" x14ac:dyDescent="0.25">
      <c r="I1" s="327"/>
    </row>
    <row r="2" spans="1:11" x14ac:dyDescent="0.25">
      <c r="I2" s="327"/>
    </row>
    <row r="3" spans="1:11" x14ac:dyDescent="0.25">
      <c r="A3" s="49" t="s">
        <v>308</v>
      </c>
      <c r="B3" s="49"/>
      <c r="C3" s="49"/>
      <c r="D3" s="49"/>
      <c r="E3" s="49"/>
      <c r="F3" s="49"/>
      <c r="G3" s="49"/>
      <c r="H3" s="300" t="s">
        <v>401</v>
      </c>
      <c r="I3"/>
      <c r="K3" s="11"/>
    </row>
    <row r="4" spans="1:11" x14ac:dyDescent="0.25">
      <c r="A4" s="815" t="s">
        <v>10</v>
      </c>
      <c r="B4" s="843" t="s">
        <v>778</v>
      </c>
      <c r="C4" s="844"/>
      <c r="D4" s="843" t="s">
        <v>779</v>
      </c>
      <c r="E4" s="844"/>
      <c r="F4" s="843" t="s">
        <v>780</v>
      </c>
      <c r="G4" s="844"/>
      <c r="H4" s="834" t="s">
        <v>9</v>
      </c>
      <c r="I4"/>
      <c r="K4" s="11"/>
    </row>
    <row r="5" spans="1:11" x14ac:dyDescent="0.25">
      <c r="A5" s="816"/>
      <c r="B5" s="306" t="s">
        <v>2</v>
      </c>
      <c r="C5" s="307" t="s">
        <v>3</v>
      </c>
      <c r="D5" s="306" t="s">
        <v>2</v>
      </c>
      <c r="E5" s="307" t="s">
        <v>3</v>
      </c>
      <c r="F5" s="306" t="s">
        <v>2</v>
      </c>
      <c r="G5" s="307" t="s">
        <v>3</v>
      </c>
      <c r="H5" s="842"/>
      <c r="I5"/>
      <c r="K5" s="11"/>
    </row>
    <row r="6" spans="1:11" s="11" customFormat="1" ht="12" customHeight="1" x14ac:dyDescent="0.25">
      <c r="A6" s="689" t="s">
        <v>569</v>
      </c>
      <c r="B6" s="690">
        <f t="shared" ref="B6:G6" si="0">B7+B8+B9+B12</f>
        <v>1129.2849999999999</v>
      </c>
      <c r="C6" s="547">
        <f t="shared" si="0"/>
        <v>100.00000000000001</v>
      </c>
      <c r="D6" s="690">
        <f t="shared" si="0"/>
        <v>1183.7</v>
      </c>
      <c r="E6" s="547">
        <f t="shared" si="0"/>
        <v>100</v>
      </c>
      <c r="F6" s="690">
        <f t="shared" si="0"/>
        <v>1277.2350000000001</v>
      </c>
      <c r="G6" s="547">
        <f t="shared" si="0"/>
        <v>99.999999999999986</v>
      </c>
      <c r="H6" s="691">
        <f>IF(D6&lt;&gt;0,F6/D6*100,"-")</f>
        <v>107.90191771563742</v>
      </c>
      <c r="I6" s="550" t="s">
        <v>592</v>
      </c>
      <c r="J6" s="550" t="s">
        <v>593</v>
      </c>
      <c r="K6" s="550" t="s">
        <v>594</v>
      </c>
    </row>
    <row r="7" spans="1:11" s="403" customFormat="1" ht="12" customHeight="1" x14ac:dyDescent="0.25">
      <c r="A7" s="548" t="s">
        <v>570</v>
      </c>
      <c r="B7" s="305">
        <v>610.50699999999995</v>
      </c>
      <c r="C7" s="402">
        <f>IF(B$6&lt;&gt;0,B7*100/B$6,0)</f>
        <v>54.061375117884332</v>
      </c>
      <c r="D7" s="305">
        <v>628.26</v>
      </c>
      <c r="E7" s="402">
        <f t="shared" ref="E7:E12" si="1">IF(D$6&lt;&gt;0,D7*100/D$6,0)</f>
        <v>53.075948297710568</v>
      </c>
      <c r="F7" s="305">
        <v>634.23199999999997</v>
      </c>
      <c r="G7" s="402">
        <f t="shared" ref="G7:G12" si="2">IF(F$6&lt;&gt;0,F7*100/F$6,0)</f>
        <v>49.656641103634016</v>
      </c>
      <c r="H7" s="6">
        <f>IF(D7&lt;&gt;0,F7/D7*100,"-")</f>
        <v>100.95056186928979</v>
      </c>
      <c r="I7" t="s">
        <v>595</v>
      </c>
      <c r="J7" s="549">
        <v>1</v>
      </c>
      <c r="K7"/>
    </row>
    <row r="8" spans="1:11" s="403" customFormat="1" ht="12" customHeight="1" x14ac:dyDescent="0.25">
      <c r="A8" s="548" t="s">
        <v>571</v>
      </c>
      <c r="B8" s="305">
        <v>2.7269999999999999</v>
      </c>
      <c r="C8" s="402">
        <f t="shared" ref="C8:C11" si="3">IF($B$6&lt;&gt;0,B8*100/$B$6,0)</f>
        <v>0.24148022864024585</v>
      </c>
      <c r="D8" s="305">
        <v>5.62</v>
      </c>
      <c r="E8" s="402">
        <f t="shared" si="1"/>
        <v>0.47478246177240851</v>
      </c>
      <c r="F8" s="305">
        <v>0.75800000000000001</v>
      </c>
      <c r="G8" s="402">
        <f t="shared" si="2"/>
        <v>5.9346948682114091E-2</v>
      </c>
      <c r="H8" s="6">
        <f t="shared" ref="H8:H12" si="4">IF(D8&lt;&gt;0,F8/D8*100,"-")</f>
        <v>13.487544483985763</v>
      </c>
      <c r="I8" t="s">
        <v>596</v>
      </c>
      <c r="J8" s="549">
        <v>16</v>
      </c>
      <c r="K8"/>
    </row>
    <row r="9" spans="1:11" s="403" customFormat="1" ht="12" customHeight="1" x14ac:dyDescent="0.25">
      <c r="A9" s="548" t="s">
        <v>572</v>
      </c>
      <c r="B9" s="305">
        <v>514.73599999999999</v>
      </c>
      <c r="C9" s="402">
        <f t="shared" si="3"/>
        <v>45.580699292029919</v>
      </c>
      <c r="D9" s="305">
        <v>549.35699999999997</v>
      </c>
      <c r="E9" s="402">
        <f t="shared" si="1"/>
        <v>46.410154599983102</v>
      </c>
      <c r="F9" s="305">
        <v>641.54700000000003</v>
      </c>
      <c r="G9" s="402">
        <f t="shared" si="2"/>
        <v>50.229362646654685</v>
      </c>
      <c r="H9" s="6">
        <f t="shared" si="4"/>
        <v>116.78143720749897</v>
      </c>
      <c r="I9" t="s">
        <v>600</v>
      </c>
      <c r="J9" s="549">
        <v>18</v>
      </c>
      <c r="K9"/>
    </row>
    <row r="10" spans="1:11" s="403" customFormat="1" ht="12" customHeight="1" x14ac:dyDescent="0.25">
      <c r="A10" s="548" t="s">
        <v>573</v>
      </c>
      <c r="B10" s="305">
        <v>175.613</v>
      </c>
      <c r="C10" s="402">
        <f t="shared" si="3"/>
        <v>15.550813125118992</v>
      </c>
      <c r="D10" s="305">
        <v>191.34399999999999</v>
      </c>
      <c r="E10" s="402">
        <f t="shared" si="1"/>
        <v>16.164906648644081</v>
      </c>
      <c r="F10" s="305">
        <v>204.51900000000001</v>
      </c>
      <c r="G10" s="402">
        <f t="shared" si="2"/>
        <v>16.012636672186403</v>
      </c>
      <c r="H10" s="6">
        <f t="shared" si="4"/>
        <v>106.88550464085627</v>
      </c>
      <c r="I10" t="s">
        <v>597</v>
      </c>
      <c r="J10" s="549">
        <v>19</v>
      </c>
      <c r="K10"/>
    </row>
    <row r="11" spans="1:11" s="403" customFormat="1" ht="12" customHeight="1" x14ac:dyDescent="0.25">
      <c r="A11" s="548" t="s">
        <v>574</v>
      </c>
      <c r="B11" s="305">
        <v>339.12299999999999</v>
      </c>
      <c r="C11" s="402">
        <f t="shared" si="3"/>
        <v>30.02988616691092</v>
      </c>
      <c r="D11" s="305">
        <v>358.01299999999998</v>
      </c>
      <c r="E11" s="402">
        <f t="shared" si="1"/>
        <v>30.245247951339017</v>
      </c>
      <c r="F11" s="305">
        <v>437.02800000000002</v>
      </c>
      <c r="G11" s="402">
        <f t="shared" si="2"/>
        <v>34.216725974468282</v>
      </c>
      <c r="H11" s="6">
        <f t="shared" si="4"/>
        <v>122.0704276101706</v>
      </c>
      <c r="I11" t="s">
        <v>598</v>
      </c>
      <c r="J11" s="549">
        <v>20</v>
      </c>
      <c r="K11"/>
    </row>
    <row r="12" spans="1:11" s="403" customFormat="1" ht="12" customHeight="1" x14ac:dyDescent="0.25">
      <c r="A12" s="548" t="s">
        <v>575</v>
      </c>
      <c r="B12" s="305">
        <v>1.3149999999999999</v>
      </c>
      <c r="C12" s="402">
        <f>IF($B$6&lt;&gt;0,B12*100/$B$6,0)</f>
        <v>0.11644536144551643</v>
      </c>
      <c r="D12" s="305">
        <v>0.46300000000000002</v>
      </c>
      <c r="E12" s="402">
        <f t="shared" si="1"/>
        <v>3.9114640533919068E-2</v>
      </c>
      <c r="F12" s="305">
        <v>0.69799999999999995</v>
      </c>
      <c r="G12" s="402">
        <f t="shared" si="2"/>
        <v>5.4649301029176298E-2</v>
      </c>
      <c r="H12" s="6">
        <f t="shared" si="4"/>
        <v>150.755939524838</v>
      </c>
      <c r="I12" t="s">
        <v>601</v>
      </c>
      <c r="J12" s="549" t="s">
        <v>602</v>
      </c>
      <c r="K12"/>
    </row>
    <row r="13" spans="1:11" s="403" customFormat="1" ht="12" customHeight="1" x14ac:dyDescent="0.25">
      <c r="A13" s="692" t="s">
        <v>576</v>
      </c>
      <c r="B13" s="693">
        <v>109.61799999999999</v>
      </c>
      <c r="C13" s="547"/>
      <c r="D13" s="693">
        <v>125.542</v>
      </c>
      <c r="E13" s="547"/>
      <c r="F13" s="693">
        <v>128.381</v>
      </c>
      <c r="G13" s="547"/>
      <c r="H13" s="79">
        <f>IF(D13&lt;&gt;0,F13/D13*100,"-")</f>
        <v>102.26139459304456</v>
      </c>
      <c r="I13"/>
      <c r="J13" s="549"/>
      <c r="K13"/>
    </row>
    <row r="14" spans="1:11" s="403" customFormat="1" ht="12" customHeight="1" x14ac:dyDescent="0.25">
      <c r="A14" s="692" t="s">
        <v>577</v>
      </c>
      <c r="B14" s="693">
        <v>83.355999999999995</v>
      </c>
      <c r="C14" s="547"/>
      <c r="D14" s="693">
        <v>88.558999999999997</v>
      </c>
      <c r="E14" s="547"/>
      <c r="F14" s="693">
        <v>82.733999999999995</v>
      </c>
      <c r="G14" s="547"/>
      <c r="H14" s="79">
        <f>IF(D14&lt;&gt;0,F14/D14*100,"-")</f>
        <v>93.422464119965227</v>
      </c>
      <c r="I14"/>
      <c r="J14" s="549"/>
      <c r="K14" t="s">
        <v>599</v>
      </c>
    </row>
    <row r="15" spans="1:11" s="12" customFormat="1" ht="12" customHeight="1" thickBot="1" x14ac:dyDescent="0.3">
      <c r="A15" s="698" t="s">
        <v>731</v>
      </c>
      <c r="B15" s="695">
        <f>+B6+B13+B14</f>
        <v>1322.2589999999998</v>
      </c>
      <c r="C15" s="696"/>
      <c r="D15" s="695">
        <f>+D6+D13+D14</f>
        <v>1397.8009999999999</v>
      </c>
      <c r="E15" s="696"/>
      <c r="F15" s="695">
        <f>+F6+F13+F14</f>
        <v>1488.3500000000001</v>
      </c>
      <c r="G15" s="696"/>
      <c r="H15" s="697">
        <f>IF(D15&lt;&gt;0,F15/D15*100,"-")</f>
        <v>106.47796073976197</v>
      </c>
      <c r="I15"/>
      <c r="J15" s="11"/>
    </row>
    <row r="16" spans="1:11" x14ac:dyDescent="0.25">
      <c r="I16"/>
    </row>
  </sheetData>
  <customSheetViews>
    <customSheetView guid="{5507C501-9942-4310-9E0E-987180BD1180}">
      <selection sqref="A1:H1"/>
      <pageMargins left="0.7" right="0.7" top="0.75" bottom="0.75" header="0.3" footer="0.3"/>
    </customSheetView>
    <customSheetView guid="{54A0E5BB-5A66-4415-88CA-030F3BDE4337}" topLeftCell="A4">
      <selection activeCell="E21" sqref="E21"/>
      <pageMargins left="0.7" right="0.7" top="0.75" bottom="0.75" header="0.3" footer="0.3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scale="9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>
    <tabColor theme="0" tint="-4.9989318521683403E-2"/>
  </sheetPr>
  <dimension ref="A1:H26"/>
  <sheetViews>
    <sheetView topLeftCell="A2" zoomScaleNormal="100" workbookViewId="0">
      <selection activeCell="A3" sqref="A3"/>
    </sheetView>
  </sheetViews>
  <sheetFormatPr defaultRowHeight="15" x14ac:dyDescent="0.25"/>
  <cols>
    <col min="1" max="1" width="33.7109375" customWidth="1"/>
    <col min="2" max="2" width="8.7109375" customWidth="1"/>
    <col min="3" max="3" width="6.28515625" bestFit="1" customWidth="1"/>
    <col min="4" max="4" width="8.7109375" customWidth="1"/>
    <col min="5" max="5" width="6.28515625" bestFit="1" customWidth="1"/>
    <col min="6" max="6" width="8.7109375" customWidth="1"/>
    <col min="7" max="7" width="6.28515625" bestFit="1" customWidth="1"/>
    <col min="8" max="8" width="7.28515625" customWidth="1"/>
  </cols>
  <sheetData>
    <row r="1" spans="1:8" ht="14.45" hidden="1" customHeight="1" x14ac:dyDescent="0.25"/>
    <row r="3" spans="1:8" x14ac:dyDescent="0.25">
      <c r="A3" s="49" t="s">
        <v>309</v>
      </c>
      <c r="B3" s="49"/>
      <c r="C3" s="49"/>
      <c r="D3" s="49"/>
      <c r="E3" s="49"/>
      <c r="F3" s="49"/>
      <c r="G3" s="49"/>
      <c r="H3" s="300" t="s">
        <v>401</v>
      </c>
    </row>
    <row r="4" spans="1:8" x14ac:dyDescent="0.25">
      <c r="A4" s="845" t="s">
        <v>10</v>
      </c>
      <c r="B4" s="843" t="s">
        <v>778</v>
      </c>
      <c r="C4" s="844"/>
      <c r="D4" s="843" t="s">
        <v>779</v>
      </c>
      <c r="E4" s="844"/>
      <c r="F4" s="843" t="s">
        <v>780</v>
      </c>
      <c r="G4" s="844"/>
      <c r="H4" s="829" t="s">
        <v>9</v>
      </c>
    </row>
    <row r="5" spans="1:8" x14ac:dyDescent="0.25">
      <c r="A5" s="846"/>
      <c r="B5" s="306" t="s">
        <v>2</v>
      </c>
      <c r="C5" s="307" t="s">
        <v>3</v>
      </c>
      <c r="D5" s="306" t="s">
        <v>2</v>
      </c>
      <c r="E5" s="307" t="s">
        <v>3</v>
      </c>
      <c r="F5" s="306" t="s">
        <v>2</v>
      </c>
      <c r="G5" s="308" t="s">
        <v>3</v>
      </c>
      <c r="H5" s="836"/>
    </row>
    <row r="6" spans="1:8" ht="12" customHeight="1" x14ac:dyDescent="0.25">
      <c r="A6" s="555" t="s">
        <v>36</v>
      </c>
      <c r="B6" s="552">
        <f>B7+B8</f>
        <v>264.76</v>
      </c>
      <c r="C6" s="556">
        <f>IF(B$24&lt;&gt;0,ROUND(B6*100/B$24,1),0)</f>
        <v>13.8</v>
      </c>
      <c r="D6" s="552">
        <f>D7+D8</f>
        <v>319.04899999999998</v>
      </c>
      <c r="E6" s="556">
        <f>IF(D$24&lt;&gt;0,ROUND(D6*100/D$24,1),0)</f>
        <v>11.6</v>
      </c>
      <c r="F6" s="552">
        <f>F7+F8</f>
        <v>352.60500000000002</v>
      </c>
      <c r="G6" s="556">
        <f>IF(F$24&lt;&gt;0,ROUND(F6*100/F$24,1),0)</f>
        <v>13.4</v>
      </c>
      <c r="H6" s="554">
        <f>IF(D6&lt;&gt;0,F6/D6*100,"-")</f>
        <v>110.51750671526945</v>
      </c>
    </row>
    <row r="7" spans="1:8" ht="12" customHeight="1" x14ac:dyDescent="0.25">
      <c r="A7" s="96" t="s">
        <v>35</v>
      </c>
      <c r="B7" s="568">
        <v>169.13</v>
      </c>
      <c r="C7" s="567">
        <f t="shared" ref="C7:G23" si="0">IF(B$24&lt;&gt;0,ROUND(B7*100/B$24,1),0)</f>
        <v>8.8000000000000007</v>
      </c>
      <c r="D7" s="568">
        <v>182.62200000000001</v>
      </c>
      <c r="E7" s="567">
        <f t="shared" si="0"/>
        <v>6.7</v>
      </c>
      <c r="F7" s="568">
        <v>210.386</v>
      </c>
      <c r="G7" s="567">
        <f t="shared" si="0"/>
        <v>8</v>
      </c>
      <c r="H7" s="51">
        <f>IF(D7&lt;&gt;0,F7/D7*100,"-")</f>
        <v>115.20298759185638</v>
      </c>
    </row>
    <row r="8" spans="1:8" ht="12" customHeight="1" x14ac:dyDescent="0.25">
      <c r="A8" s="553" t="s">
        <v>603</v>
      </c>
      <c r="B8" s="568">
        <v>95.63</v>
      </c>
      <c r="C8" s="591">
        <f t="shared" si="0"/>
        <v>5</v>
      </c>
      <c r="D8" s="568">
        <v>136.42699999999999</v>
      </c>
      <c r="E8" s="591">
        <f>IF(D$24&lt;&gt;0,ROUND(D8*100/D$24,1),0)</f>
        <v>5</v>
      </c>
      <c r="F8" s="568">
        <v>142.21899999999999</v>
      </c>
      <c r="G8" s="591">
        <f t="shared" si="0"/>
        <v>5.4</v>
      </c>
      <c r="H8" s="592">
        <f t="shared" ref="H8" si="1">IF(D8&lt;&gt;0,F8/D8*100,"-")</f>
        <v>104.24549392715518</v>
      </c>
    </row>
    <row r="9" spans="1:8" ht="12" customHeight="1" x14ac:dyDescent="0.25">
      <c r="A9" s="555" t="s">
        <v>37</v>
      </c>
      <c r="B9" s="552">
        <f>B10+B11</f>
        <v>1324.675</v>
      </c>
      <c r="C9" s="556">
        <f>IF(B$24&lt;&gt;0,ROUND(B9*100/B$24,1),0)</f>
        <v>69</v>
      </c>
      <c r="D9" s="552">
        <f>D10+D11</f>
        <v>1901.164</v>
      </c>
      <c r="E9" s="556">
        <f>IF(D$24&lt;&gt;0,ROUND(D9*100/D$24,1),0)</f>
        <v>69.2</v>
      </c>
      <c r="F9" s="552">
        <f>F10+F11</f>
        <v>1806.76</v>
      </c>
      <c r="G9" s="556">
        <f>IF(F$24&lt;&gt;0,ROUND(F9*100/F$24,1),0)</f>
        <v>68.5</v>
      </c>
      <c r="H9" s="554">
        <f>IF(D9&lt;&gt;0,F9/D9*100,"-")</f>
        <v>95.034410497989654</v>
      </c>
    </row>
    <row r="10" spans="1:8" ht="12" customHeight="1" x14ac:dyDescent="0.25">
      <c r="A10" s="96" t="s">
        <v>35</v>
      </c>
      <c r="B10" s="568">
        <v>1324.675</v>
      </c>
      <c r="C10" s="567">
        <f t="shared" si="0"/>
        <v>69</v>
      </c>
      <c r="D10" s="568">
        <v>1901.164</v>
      </c>
      <c r="E10" s="567">
        <f t="shared" si="0"/>
        <v>69.2</v>
      </c>
      <c r="F10" s="568">
        <v>1806.76</v>
      </c>
      <c r="G10" s="567">
        <f t="shared" si="0"/>
        <v>68.5</v>
      </c>
      <c r="H10" s="51">
        <f t="shared" ref="H10:H11" si="2">IF(D10&lt;&gt;0,F10/D10*100,"-")</f>
        <v>95.034410497989654</v>
      </c>
    </row>
    <row r="11" spans="1:8" ht="12" customHeight="1" x14ac:dyDescent="0.25">
      <c r="A11" s="553" t="s">
        <v>603</v>
      </c>
      <c r="B11" s="593">
        <v>0</v>
      </c>
      <c r="C11" s="591">
        <f t="shared" si="0"/>
        <v>0</v>
      </c>
      <c r="D11" s="593">
        <v>0</v>
      </c>
      <c r="E11" s="591">
        <f t="shared" si="0"/>
        <v>0</v>
      </c>
      <c r="F11" s="593">
        <v>0</v>
      </c>
      <c r="G11" s="591">
        <f>IF(F$24&lt;&gt;0,ROUND(F11*100/F$24,1),0)</f>
        <v>0</v>
      </c>
      <c r="H11" s="592" t="str">
        <f t="shared" si="2"/>
        <v>-</v>
      </c>
    </row>
    <row r="12" spans="1:8" ht="12" customHeight="1" x14ac:dyDescent="0.25">
      <c r="A12" s="555" t="s">
        <v>38</v>
      </c>
      <c r="B12" s="552">
        <f>B13+B14</f>
        <v>21.692</v>
      </c>
      <c r="C12" s="556">
        <f>IF(B$24&lt;&gt;0,ROUND(B12*100/B$24,1),0)</f>
        <v>1.1000000000000001</v>
      </c>
      <c r="D12" s="552">
        <f>D13+D14</f>
        <v>24.083000000000002</v>
      </c>
      <c r="E12" s="556">
        <f>IF(D$24&lt;&gt;0,ROUND(D12*100/D$24,1),0)</f>
        <v>0.9</v>
      </c>
      <c r="F12" s="552">
        <f>F13+F14</f>
        <v>26.122</v>
      </c>
      <c r="G12" s="556">
        <f>IF(F$24&lt;&gt;0,ROUND(F12*100/F$24,1),0)</f>
        <v>1</v>
      </c>
      <c r="H12" s="554">
        <f>IF(D12&lt;&gt;0,F12/D12*100,"-")</f>
        <v>108.46655317028609</v>
      </c>
    </row>
    <row r="13" spans="1:8" ht="12" customHeight="1" x14ac:dyDescent="0.25">
      <c r="A13" s="96" t="s">
        <v>35</v>
      </c>
      <c r="B13" s="568">
        <v>1.0169999999999999</v>
      </c>
      <c r="C13" s="567">
        <f t="shared" si="0"/>
        <v>0.1</v>
      </c>
      <c r="D13" s="568">
        <v>2.8530000000000002</v>
      </c>
      <c r="E13" s="567">
        <f t="shared" si="0"/>
        <v>0.1</v>
      </c>
      <c r="F13" s="568">
        <v>1.143</v>
      </c>
      <c r="G13" s="567">
        <f t="shared" si="0"/>
        <v>0</v>
      </c>
      <c r="H13" s="51">
        <f t="shared" ref="H13:H14" si="3">IF(D13&lt;&gt;0,F13/D13*100,"-")</f>
        <v>40.063091482649838</v>
      </c>
    </row>
    <row r="14" spans="1:8" ht="12" customHeight="1" x14ac:dyDescent="0.25">
      <c r="A14" s="553" t="s">
        <v>603</v>
      </c>
      <c r="B14" s="593">
        <v>20.675000000000001</v>
      </c>
      <c r="C14" s="591">
        <f t="shared" si="0"/>
        <v>1.1000000000000001</v>
      </c>
      <c r="D14" s="593">
        <v>21.23</v>
      </c>
      <c r="E14" s="591">
        <f t="shared" si="0"/>
        <v>0.8</v>
      </c>
      <c r="F14" s="593">
        <v>24.978999999999999</v>
      </c>
      <c r="G14" s="591">
        <f t="shared" si="0"/>
        <v>0.9</v>
      </c>
      <c r="H14" s="592">
        <f t="shared" si="3"/>
        <v>117.65897315120112</v>
      </c>
    </row>
    <row r="15" spans="1:8" ht="12" customHeight="1" x14ac:dyDescent="0.25">
      <c r="A15" s="555" t="s">
        <v>39</v>
      </c>
      <c r="B15" s="552">
        <f>B16+B17</f>
        <v>309.11500000000001</v>
      </c>
      <c r="C15" s="556">
        <f>IF(B$24&lt;&gt;0,ROUND(B15*100/B$24,1),0)</f>
        <v>16.100000000000001</v>
      </c>
      <c r="D15" s="552">
        <f>D16+D17</f>
        <v>500.17599999999999</v>
      </c>
      <c r="E15" s="556">
        <f>IF(D$24&lt;&gt;0,ROUND(D15*100/D$24,1),0)</f>
        <v>18.2</v>
      </c>
      <c r="F15" s="552">
        <f>F16+F17</f>
        <v>451.11900000000003</v>
      </c>
      <c r="G15" s="556">
        <f>IF(F$24&lt;&gt;0,ROUND(F15*100/F$24,1),0)</f>
        <v>17.100000000000001</v>
      </c>
      <c r="H15" s="554">
        <f>IF(D15&lt;&gt;0,F15/D15*100,"-")</f>
        <v>90.192052397556068</v>
      </c>
    </row>
    <row r="16" spans="1:8" ht="12" customHeight="1" x14ac:dyDescent="0.25">
      <c r="A16" s="96" t="s">
        <v>35</v>
      </c>
      <c r="B16" s="568">
        <v>0</v>
      </c>
      <c r="C16" s="567">
        <f>IF(B$24&lt;&gt;0,ROUND(B16*100/B$24,1),0)</f>
        <v>0</v>
      </c>
      <c r="D16" s="568">
        <v>0</v>
      </c>
      <c r="E16" s="567">
        <f>IF(D$24&lt;&gt;0,ROUND(D16*100/D$24,1),0)</f>
        <v>0</v>
      </c>
      <c r="F16" s="568">
        <v>0</v>
      </c>
      <c r="G16" s="567">
        <f>IF(F$24&lt;&gt;0,ROUND(F16*100/F$24,1),0)</f>
        <v>0</v>
      </c>
      <c r="H16" s="51" t="str">
        <f t="shared" ref="H16:H17" si="4">IF(D16&lt;&gt;0,F16/D16*100,"-")</f>
        <v>-</v>
      </c>
    </row>
    <row r="17" spans="1:8" ht="12" customHeight="1" x14ac:dyDescent="0.25">
      <c r="A17" s="553" t="s">
        <v>603</v>
      </c>
      <c r="B17" s="593">
        <v>309.11500000000001</v>
      </c>
      <c r="C17" s="591">
        <f t="shared" si="0"/>
        <v>16.100000000000001</v>
      </c>
      <c r="D17" s="593">
        <v>500.17599999999999</v>
      </c>
      <c r="E17" s="591">
        <f t="shared" si="0"/>
        <v>18.2</v>
      </c>
      <c r="F17" s="593">
        <v>451.11900000000003</v>
      </c>
      <c r="G17" s="591">
        <f t="shared" si="0"/>
        <v>17.100000000000001</v>
      </c>
      <c r="H17" s="592">
        <f t="shared" si="4"/>
        <v>90.192052397556068</v>
      </c>
    </row>
    <row r="18" spans="1:8" ht="12" customHeight="1" x14ac:dyDescent="0.25">
      <c r="A18" s="555" t="s">
        <v>40</v>
      </c>
      <c r="B18" s="552">
        <f>B19+B20</f>
        <v>0</v>
      </c>
      <c r="C18" s="556">
        <f>IF(B$24&lt;&gt;0,ROUND(B18*100/B$24,1),0)</f>
        <v>0</v>
      </c>
      <c r="D18" s="552">
        <f>D19+D20</f>
        <v>0.95799999999999996</v>
      </c>
      <c r="E18" s="556">
        <f>IF(D$24&lt;&gt;0,ROUND(D18*100/D$24,1),0)</f>
        <v>0</v>
      </c>
      <c r="F18" s="552">
        <f>F19+F20</f>
        <v>0</v>
      </c>
      <c r="G18" s="556">
        <f>IF(F$24&lt;&gt;0,ROUND(F18*100/F$24,1),0)</f>
        <v>0</v>
      </c>
      <c r="H18" s="554">
        <f>IF(D18&lt;&gt;0,F18/D18*100,"-")</f>
        <v>0</v>
      </c>
    </row>
    <row r="19" spans="1:8" ht="12" customHeight="1" x14ac:dyDescent="0.25">
      <c r="A19" s="96" t="s">
        <v>35</v>
      </c>
      <c r="B19" s="568">
        <v>0</v>
      </c>
      <c r="C19" s="567">
        <f t="shared" si="0"/>
        <v>0</v>
      </c>
      <c r="D19" s="568">
        <v>0</v>
      </c>
      <c r="E19" s="567">
        <f t="shared" si="0"/>
        <v>0</v>
      </c>
      <c r="F19" s="568">
        <v>0</v>
      </c>
      <c r="G19" s="567">
        <f t="shared" si="0"/>
        <v>0</v>
      </c>
      <c r="H19" s="51" t="str">
        <f t="shared" ref="H19:H20" si="5">IF(D19&lt;&gt;0,F19/D19*100,"-")</f>
        <v>-</v>
      </c>
    </row>
    <row r="20" spans="1:8" ht="12" customHeight="1" x14ac:dyDescent="0.25">
      <c r="A20" s="553" t="s">
        <v>603</v>
      </c>
      <c r="B20" s="593">
        <v>0</v>
      </c>
      <c r="C20" s="591">
        <f t="shared" si="0"/>
        <v>0</v>
      </c>
      <c r="D20" s="593">
        <v>0.95799999999999996</v>
      </c>
      <c r="E20" s="591">
        <f t="shared" si="0"/>
        <v>0</v>
      </c>
      <c r="F20" s="593">
        <v>0</v>
      </c>
      <c r="G20" s="591">
        <f t="shared" si="0"/>
        <v>0</v>
      </c>
      <c r="H20" s="592">
        <f t="shared" si="5"/>
        <v>0</v>
      </c>
    </row>
    <row r="21" spans="1:8" ht="12" customHeight="1" x14ac:dyDescent="0.25">
      <c r="A21" s="555" t="s">
        <v>41</v>
      </c>
      <c r="B21" s="552">
        <f>B22+B23</f>
        <v>0</v>
      </c>
      <c r="C21" s="556">
        <f>IF(B$24&lt;&gt;0,ROUND(B21*100/B$24,1),0)</f>
        <v>0</v>
      </c>
      <c r="D21" s="552">
        <f>D22+D23</f>
        <v>0</v>
      </c>
      <c r="E21" s="556">
        <f>IF(D$24&lt;&gt;0,ROUND(D21*100/D$24,1),0)</f>
        <v>0</v>
      </c>
      <c r="F21" s="552">
        <f>F22+F23</f>
        <v>0</v>
      </c>
      <c r="G21" s="556">
        <f>IF(F$24&lt;&gt;0,ROUND(F21*100/F$24,1),0)</f>
        <v>0</v>
      </c>
      <c r="H21" s="554" t="str">
        <f>IF(D21&lt;&gt;0,F21/D21*100,"-")</f>
        <v>-</v>
      </c>
    </row>
    <row r="22" spans="1:8" ht="12" customHeight="1" x14ac:dyDescent="0.25">
      <c r="A22" s="96" t="s">
        <v>35</v>
      </c>
      <c r="B22" s="568">
        <v>0</v>
      </c>
      <c r="C22" s="567">
        <f t="shared" si="0"/>
        <v>0</v>
      </c>
      <c r="D22" s="568">
        <v>0</v>
      </c>
      <c r="E22" s="567">
        <f t="shared" si="0"/>
        <v>0</v>
      </c>
      <c r="F22" s="568">
        <v>0</v>
      </c>
      <c r="G22" s="567">
        <f t="shared" si="0"/>
        <v>0</v>
      </c>
      <c r="H22" s="51" t="str">
        <f t="shared" ref="H22:H23" si="6">IF(D22&lt;&gt;0,F22/D22*100,"-")</f>
        <v>-</v>
      </c>
    </row>
    <row r="23" spans="1:8" ht="12" customHeight="1" x14ac:dyDescent="0.25">
      <c r="A23" s="96" t="s">
        <v>603</v>
      </c>
      <c r="B23" s="568">
        <v>0</v>
      </c>
      <c r="C23" s="567">
        <f t="shared" si="0"/>
        <v>0</v>
      </c>
      <c r="D23" s="568">
        <v>0</v>
      </c>
      <c r="E23" s="567">
        <f t="shared" si="0"/>
        <v>0</v>
      </c>
      <c r="F23" s="568">
        <v>0</v>
      </c>
      <c r="G23" s="567">
        <f t="shared" si="0"/>
        <v>0</v>
      </c>
      <c r="H23" s="777" t="str">
        <f t="shared" si="6"/>
        <v>-</v>
      </c>
    </row>
    <row r="24" spans="1:8" ht="12" customHeight="1" x14ac:dyDescent="0.25">
      <c r="A24" s="778" t="s">
        <v>46</v>
      </c>
      <c r="B24" s="779">
        <f>SUM(B25:B26)</f>
        <v>1920.242</v>
      </c>
      <c r="C24" s="781">
        <f>C25+C26</f>
        <v>100</v>
      </c>
      <c r="D24" s="779">
        <f>SUM(D25:D26)</f>
        <v>2745.4300000000003</v>
      </c>
      <c r="E24" s="781">
        <f>E25+E26</f>
        <v>100</v>
      </c>
      <c r="F24" s="779">
        <f>SUM(F25:F26)</f>
        <v>2636.6059999999998</v>
      </c>
      <c r="G24" s="781">
        <f>G25+G26</f>
        <v>100</v>
      </c>
      <c r="H24" s="780">
        <f>IF(D24&lt;&gt;0,F24/D24*100,"-")</f>
        <v>96.036176482372497</v>
      </c>
    </row>
    <row r="25" spans="1:8" ht="12" customHeight="1" x14ac:dyDescent="0.25">
      <c r="A25" s="96" t="s">
        <v>35</v>
      </c>
      <c r="B25" s="568">
        <f>B7+B10+B13+B16+B19+B22</f>
        <v>1494.8219999999999</v>
      </c>
      <c r="C25" s="567">
        <f>IF(B$24&lt;&gt;0,ROUND(B25*100/B$24,1),0)</f>
        <v>77.8</v>
      </c>
      <c r="D25" s="568">
        <f>D7+D10+D13+D16+D19+D22</f>
        <v>2086.6390000000001</v>
      </c>
      <c r="E25" s="567">
        <f>IF(D$24&lt;&gt;0,ROUND(D25*100/D$24,1),0)</f>
        <v>76</v>
      </c>
      <c r="F25" s="568">
        <f>F7+F10+F13+F16+F19+F22</f>
        <v>2018.289</v>
      </c>
      <c r="G25" s="567">
        <f>IF(F$24&lt;&gt;0,ROUND(F25*100/F$24,1),0)</f>
        <v>76.5</v>
      </c>
      <c r="H25" s="51">
        <f t="shared" ref="H25:H26" si="7">IF(D25&lt;&gt;0,F25/D25*100,"-")</f>
        <v>96.724397464055826</v>
      </c>
    </row>
    <row r="26" spans="1:8" ht="12" customHeight="1" thickBot="1" x14ac:dyDescent="0.3">
      <c r="A26" s="699" t="s">
        <v>603</v>
      </c>
      <c r="B26" s="595">
        <f>B8+B11+B14+B17+B20+B23</f>
        <v>425.42</v>
      </c>
      <c r="C26" s="782">
        <f>IF(B$24&lt;&gt;0,ROUND(B26*100/B$24,1),0)</f>
        <v>22.2</v>
      </c>
      <c r="D26" s="595">
        <f>D8+D11+D14+D17+D20+D23</f>
        <v>658.79099999999994</v>
      </c>
      <c r="E26" s="782">
        <f>IF(D$24&lt;&gt;0,ROUND(D26*100/D$24,1),0)</f>
        <v>24</v>
      </c>
      <c r="F26" s="595">
        <f>F8+F11+F14+F17+F20+F23</f>
        <v>618.31700000000001</v>
      </c>
      <c r="G26" s="782">
        <f>IF(F$24&lt;&gt;0,ROUND(F26*100/F$24,1),0)</f>
        <v>23.5</v>
      </c>
      <c r="H26" s="594">
        <f t="shared" si="7"/>
        <v>93.856321655881771</v>
      </c>
    </row>
  </sheetData>
  <customSheetViews>
    <customSheetView guid="{5507C501-9942-4310-9E0E-987180BD1180}">
      <selection activeCell="L14" sqref="L14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K10" sqref="K10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scale="91" orientation="portrait" verticalDpi="0" r:id="rId3"/>
  <ignoredErrors>
    <ignoredError sqref="C9:H9 C6:E6 F6:H6 C7 E7 C8 E8 C12:H12 C10 E10 C11 E11 C15:H15 C13 E13 C14 E14 C18:H18 C16 E16 C17 E17 C21:H21 C19 E19 C20 E20 C24:H26 C22 E22 C23 E23 G7:H7 G8:H8 G10:H10 G11:H11 G13:H13 G14:H14 G16:H16 G17:H17 G19:H19 G20:H20 G22:H22 G23:H23" formula="1"/>
  </ignoredErrors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3"/>
  <dimension ref="A1:I14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32.28515625" customWidth="1"/>
    <col min="2" max="2" width="10.85546875" customWidth="1"/>
    <col min="3" max="3" width="5.5703125" customWidth="1"/>
    <col min="4" max="4" width="11.28515625" customWidth="1"/>
    <col min="5" max="5" width="5.5703125" customWidth="1"/>
    <col min="6" max="6" width="10.5703125" customWidth="1"/>
    <col min="7" max="7" width="5.5703125" customWidth="1"/>
    <col min="8" max="8" width="6.85546875" customWidth="1"/>
  </cols>
  <sheetData>
    <row r="1" spans="1:9" ht="15" hidden="1" customHeight="1" x14ac:dyDescent="0.25">
      <c r="A1" s="94"/>
    </row>
    <row r="3" spans="1:9" x14ac:dyDescent="0.25">
      <c r="A3" s="49" t="s">
        <v>310</v>
      </c>
      <c r="B3" s="49"/>
      <c r="C3" s="49"/>
      <c r="D3" s="49"/>
      <c r="E3" s="49"/>
      <c r="F3" s="49"/>
      <c r="G3" s="49"/>
      <c r="H3" s="300" t="s">
        <v>401</v>
      </c>
    </row>
    <row r="4" spans="1:9" x14ac:dyDescent="0.25">
      <c r="A4" s="815" t="s">
        <v>10</v>
      </c>
      <c r="B4" s="817" t="s">
        <v>778</v>
      </c>
      <c r="C4" s="819"/>
      <c r="D4" s="817" t="s">
        <v>779</v>
      </c>
      <c r="E4" s="819"/>
      <c r="F4" s="817" t="s">
        <v>780</v>
      </c>
      <c r="G4" s="819"/>
      <c r="H4" s="833" t="s">
        <v>9</v>
      </c>
    </row>
    <row r="5" spans="1:9" x14ac:dyDescent="0.25">
      <c r="A5" s="816"/>
      <c r="B5" s="54" t="s">
        <v>2</v>
      </c>
      <c r="C5" s="85" t="s">
        <v>3</v>
      </c>
      <c r="D5" s="54" t="s">
        <v>2</v>
      </c>
      <c r="E5" s="85" t="s">
        <v>3</v>
      </c>
      <c r="F5" s="54" t="s">
        <v>2</v>
      </c>
      <c r="G5" s="85" t="s">
        <v>3</v>
      </c>
      <c r="H5" s="825"/>
    </row>
    <row r="6" spans="1:9" ht="14.1" customHeight="1" x14ac:dyDescent="0.25">
      <c r="A6" s="56" t="s">
        <v>556</v>
      </c>
      <c r="B6" s="57">
        <v>683.86599999999999</v>
      </c>
      <c r="C6" s="514">
        <f>IF($B$14&lt;&gt;0,B6*100/$B$14,0)</f>
        <v>12.44794365728538</v>
      </c>
      <c r="D6" s="57">
        <v>631.529</v>
      </c>
      <c r="E6" s="514">
        <f>IF($D$14&lt;&gt;0,D6*100/$D$14,0)</f>
        <v>11.06948389477199</v>
      </c>
      <c r="F6" s="57">
        <v>547.85</v>
      </c>
      <c r="G6" s="514">
        <f>IF($F$14&lt;&gt;0,F6*100/$F$14,0)</f>
        <v>9.4572503284187057</v>
      </c>
      <c r="H6" s="51">
        <f>IF(D6&lt;&gt;0,F6/D6*100,"-")</f>
        <v>86.749777128207896</v>
      </c>
    </row>
    <row r="7" spans="1:9" ht="14.1" customHeight="1" x14ac:dyDescent="0.25">
      <c r="A7" s="56" t="s">
        <v>410</v>
      </c>
      <c r="B7" s="57">
        <v>247.898</v>
      </c>
      <c r="C7" s="514">
        <f>IF($B$14&lt;&gt;0,B7*100/$B$14,0)</f>
        <v>4.5123172328405428</v>
      </c>
      <c r="D7" s="57">
        <v>237.167</v>
      </c>
      <c r="E7" s="514">
        <f t="shared" ref="E7:E13" si="0">IF($D$14&lt;&gt;0,D7*100/$D$14,0)</f>
        <v>4.1570795432535776</v>
      </c>
      <c r="F7" s="57">
        <v>325.24700000000001</v>
      </c>
      <c r="G7" s="514">
        <f t="shared" ref="G7:G13" si="1">IF($F$14&lt;&gt;0,F7*100/$F$14,0)</f>
        <v>5.614570224636668</v>
      </c>
      <c r="H7" s="51">
        <f>IF(D7&lt;&gt;0,F7/D7*100,"-")</f>
        <v>137.13838771835881</v>
      </c>
    </row>
    <row r="8" spans="1:9" ht="14.1" customHeight="1" x14ac:dyDescent="0.25">
      <c r="A8" s="56" t="s">
        <v>411</v>
      </c>
      <c r="B8" s="57">
        <v>1916.645</v>
      </c>
      <c r="C8" s="514">
        <f t="shared" ref="C8:C13" si="2">IF($B$14&lt;&gt;0,B8*100/$B$14,0)</f>
        <v>34.887374092318865</v>
      </c>
      <c r="D8" s="57">
        <v>1976.2239999999999</v>
      </c>
      <c r="E8" s="514">
        <f t="shared" si="0"/>
        <v>34.639390654208881</v>
      </c>
      <c r="F8" s="57">
        <v>1902.711</v>
      </c>
      <c r="G8" s="514">
        <f t="shared" si="1"/>
        <v>32.845512876947858</v>
      </c>
      <c r="H8" s="51">
        <f>IF(D8&lt;&gt;0,F8/D8*100,"-")</f>
        <v>96.280128163608993</v>
      </c>
    </row>
    <row r="9" spans="1:9" ht="14.1" customHeight="1" x14ac:dyDescent="0.25">
      <c r="A9" s="56" t="s">
        <v>412</v>
      </c>
      <c r="B9" s="57">
        <v>6.3449999999999998</v>
      </c>
      <c r="C9" s="514">
        <f t="shared" si="2"/>
        <v>0.11549368224984972</v>
      </c>
      <c r="D9" s="57">
        <v>4.7969999999999997</v>
      </c>
      <c r="E9" s="514">
        <f t="shared" si="0"/>
        <v>8.4082147048229347E-2</v>
      </c>
      <c r="F9" s="57">
        <v>11.476000000000001</v>
      </c>
      <c r="G9" s="514">
        <f t="shared" si="1"/>
        <v>0.19810423431401492</v>
      </c>
      <c r="H9" s="51">
        <f>IF(D9&lt;&gt;0,F9/D9*100,"-")</f>
        <v>239.23285386700024</v>
      </c>
    </row>
    <row r="10" spans="1:9" ht="14.1" customHeight="1" x14ac:dyDescent="0.25">
      <c r="A10" s="56" t="s">
        <v>413</v>
      </c>
      <c r="B10" s="57">
        <v>0</v>
      </c>
      <c r="C10" s="514">
        <f t="shared" si="2"/>
        <v>0</v>
      </c>
      <c r="D10" s="57">
        <v>0</v>
      </c>
      <c r="E10" s="514">
        <f t="shared" si="0"/>
        <v>0</v>
      </c>
      <c r="F10" s="57">
        <v>0</v>
      </c>
      <c r="G10" s="514">
        <f t="shared" si="1"/>
        <v>0</v>
      </c>
      <c r="H10" s="51" t="str">
        <f t="shared" ref="H10:H13" si="3">IF(D10&lt;&gt;0,F10/D10*100,"-")</f>
        <v>-</v>
      </c>
    </row>
    <row r="11" spans="1:9" ht="14.1" customHeight="1" x14ac:dyDescent="0.25">
      <c r="A11" s="56" t="s">
        <v>414</v>
      </c>
      <c r="B11" s="57">
        <v>56.411999999999999</v>
      </c>
      <c r="C11" s="514">
        <f t="shared" si="2"/>
        <v>1.0268289366554015</v>
      </c>
      <c r="D11" s="57">
        <v>55.076999999999998</v>
      </c>
      <c r="E11" s="514">
        <f t="shared" si="0"/>
        <v>0.96539345694711864</v>
      </c>
      <c r="F11" s="57">
        <v>58.847999999999999</v>
      </c>
      <c r="G11" s="514">
        <f t="shared" si="1"/>
        <v>1.0158624939797098</v>
      </c>
      <c r="H11" s="51">
        <f>IF(D11&lt;&gt;0,F11/D11*100,"-")</f>
        <v>106.84677814695789</v>
      </c>
    </row>
    <row r="12" spans="1:9" ht="14.1" customHeight="1" x14ac:dyDescent="0.25">
      <c r="A12" s="56" t="s">
        <v>558</v>
      </c>
      <c r="B12" s="57">
        <v>2572.7579999999998</v>
      </c>
      <c r="C12" s="514">
        <f t="shared" si="2"/>
        <v>46.830148929512823</v>
      </c>
      <c r="D12" s="57">
        <v>2793.0630000000001</v>
      </c>
      <c r="E12" s="514">
        <f t="shared" si="0"/>
        <v>48.957001017504403</v>
      </c>
      <c r="F12" s="57">
        <v>2924.6489999999999</v>
      </c>
      <c r="G12" s="514">
        <f t="shared" si="1"/>
        <v>50.486698395107119</v>
      </c>
      <c r="H12" s="51">
        <f>IF(D12&lt;&gt;0,F12/D12*100,"-")</f>
        <v>104.71117192845274</v>
      </c>
    </row>
    <row r="13" spans="1:9" ht="14.1" customHeight="1" x14ac:dyDescent="0.25">
      <c r="A13" s="56" t="s">
        <v>198</v>
      </c>
      <c r="B13" s="57">
        <v>9.8829999999999991</v>
      </c>
      <c r="C13" s="514">
        <f t="shared" si="2"/>
        <v>0.17989346913715756</v>
      </c>
      <c r="D13" s="57">
        <v>7.2779999999999996</v>
      </c>
      <c r="E13" s="514">
        <f t="shared" si="0"/>
        <v>0.12756928626579386</v>
      </c>
      <c r="F13" s="57">
        <v>22.129000000000001</v>
      </c>
      <c r="G13" s="514">
        <f t="shared" si="1"/>
        <v>0.38200144659592505</v>
      </c>
      <c r="H13" s="51">
        <f t="shared" si="3"/>
        <v>304.05331134927184</v>
      </c>
    </row>
    <row r="14" spans="1:9" s="2" customFormat="1" ht="14.1" customHeight="1" thickBot="1" x14ac:dyDescent="0.3">
      <c r="A14" s="86" t="s">
        <v>46</v>
      </c>
      <c r="B14" s="87">
        <f>SUM(B6:B13)</f>
        <v>5493.8069999999989</v>
      </c>
      <c r="C14" s="515">
        <f>SUM(C6:C13)</f>
        <v>100.00000000000001</v>
      </c>
      <c r="D14" s="87">
        <f>SUM(D6:D13)</f>
        <v>5705.1350000000002</v>
      </c>
      <c r="E14" s="515">
        <f>SUM(E6:E13)</f>
        <v>99.999999999999986</v>
      </c>
      <c r="F14" s="87">
        <f>SUM(F6:F13)</f>
        <v>5792.91</v>
      </c>
      <c r="G14" s="515">
        <f t="shared" ref="G14" si="4">SUM(G6:G13)</f>
        <v>100</v>
      </c>
      <c r="H14" s="88">
        <f>IF(D14&lt;&gt;0,F14/D14*100,"-")</f>
        <v>101.53852625748559</v>
      </c>
      <c r="I14"/>
    </row>
  </sheetData>
  <customSheetViews>
    <customSheetView guid="{5507C501-9942-4310-9E0E-987180BD1180}">
      <selection sqref="A1:H1"/>
      <pageMargins left="0.7" right="0.7" top="0.75" bottom="0.75" header="0.3" footer="0.3"/>
    </customSheetView>
    <customSheetView guid="{54A0E5BB-5A66-4415-88CA-030F3BDE4337}">
      <selection activeCell="H14" sqref="H14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14 D14 F14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9"/>
  <dimension ref="A1:AE14"/>
  <sheetViews>
    <sheetView topLeftCell="A2" zoomScaleNormal="100" workbookViewId="0">
      <selection activeCell="A3" sqref="A3"/>
    </sheetView>
  </sheetViews>
  <sheetFormatPr defaultColWidth="8.7109375" defaultRowHeight="15" x14ac:dyDescent="0.25"/>
  <cols>
    <col min="1" max="1" width="22.85546875" customWidth="1"/>
    <col min="2" max="3" width="7.7109375" customWidth="1"/>
    <col min="4" max="4" width="6.5703125" bestFit="1" customWidth="1"/>
    <col min="5" max="6" width="7.7109375" customWidth="1"/>
    <col min="7" max="7" width="6.42578125" customWidth="1"/>
    <col min="8" max="9" width="7.7109375" customWidth="1"/>
    <col min="10" max="10" width="7" customWidth="1"/>
    <col min="11" max="16384" width="8.7109375" style="4"/>
  </cols>
  <sheetData>
    <row r="1" spans="1:31" hidden="1" x14ac:dyDescent="0.25">
      <c r="A1" s="94"/>
    </row>
    <row r="2" spans="1:31" x14ac:dyDescent="0.25">
      <c r="A2" s="94"/>
    </row>
    <row r="3" spans="1:31" x14ac:dyDescent="0.2">
      <c r="A3" s="49" t="s">
        <v>357</v>
      </c>
      <c r="B3" s="49"/>
      <c r="C3" s="49"/>
      <c r="D3" s="49"/>
      <c r="E3" s="49"/>
      <c r="F3" s="49"/>
      <c r="G3" s="49"/>
      <c r="H3" s="84"/>
      <c r="I3" s="851" t="s">
        <v>401</v>
      </c>
      <c r="J3" s="852" t="s">
        <v>11</v>
      </c>
    </row>
    <row r="4" spans="1:31" ht="24.75" customHeight="1" x14ac:dyDescent="0.2">
      <c r="A4" s="815" t="s">
        <v>10</v>
      </c>
      <c r="B4" s="848" t="s">
        <v>98</v>
      </c>
      <c r="C4" s="849"/>
      <c r="D4" s="849"/>
      <c r="E4" s="848" t="s">
        <v>43</v>
      </c>
      <c r="F4" s="849"/>
      <c r="G4" s="849" t="s">
        <v>28</v>
      </c>
      <c r="H4" s="848" t="s">
        <v>42</v>
      </c>
      <c r="I4" s="849"/>
      <c r="J4" s="850" t="s">
        <v>28</v>
      </c>
    </row>
    <row r="5" spans="1:31" ht="15" customHeight="1" x14ac:dyDescent="0.2">
      <c r="A5" s="847"/>
      <c r="B5" s="136" t="s">
        <v>779</v>
      </c>
      <c r="C5" s="137" t="s">
        <v>780</v>
      </c>
      <c r="D5" s="132" t="s">
        <v>9</v>
      </c>
      <c r="E5" s="136" t="s">
        <v>779</v>
      </c>
      <c r="F5" s="137" t="s">
        <v>780</v>
      </c>
      <c r="G5" s="132" t="s">
        <v>9</v>
      </c>
      <c r="H5" s="136" t="s">
        <v>779</v>
      </c>
      <c r="I5" s="137" t="s">
        <v>780</v>
      </c>
      <c r="J5" s="131" t="s">
        <v>9</v>
      </c>
    </row>
    <row r="6" spans="1:31" s="14" customFormat="1" ht="14.1" customHeight="1" x14ac:dyDescent="0.2">
      <c r="A6" s="56" t="s">
        <v>556</v>
      </c>
      <c r="B6" s="700">
        <v>6.4729999999999999</v>
      </c>
      <c r="C6" s="694">
        <v>5.9340000000000002</v>
      </c>
      <c r="D6" s="701">
        <f>IF(B6&lt;&gt;0,C6/B6*100,"-")</f>
        <v>91.673103661362589</v>
      </c>
      <c r="E6" s="700">
        <v>624.54999999999995</v>
      </c>
      <c r="F6" s="694">
        <v>541.34500000000003</v>
      </c>
      <c r="G6" s="702">
        <f>IF(E6&lt;&gt;0,F6/E6*100,"-")</f>
        <v>86.677607877671932</v>
      </c>
      <c r="H6" s="700">
        <v>0.50600000000000001</v>
      </c>
      <c r="I6" s="694">
        <v>0.57099999999999995</v>
      </c>
      <c r="J6" s="703">
        <f>IF(H6&lt;&gt;0,I6/H6*100,"-")</f>
        <v>112.84584980237153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4" customFormat="1" ht="14.1" customHeight="1" x14ac:dyDescent="0.2">
      <c r="A7" s="56" t="s">
        <v>410</v>
      </c>
      <c r="B7" s="704">
        <v>10.89</v>
      </c>
      <c r="C7" s="73">
        <v>48.863999999999997</v>
      </c>
      <c r="D7" s="703">
        <f t="shared" ref="D7:D14" si="0">IF(B7&lt;&gt;0,C7/B7*100,"-")</f>
        <v>448.70523415977959</v>
      </c>
      <c r="E7" s="704">
        <v>223.68600000000001</v>
      </c>
      <c r="F7" s="73">
        <v>276.09800000000001</v>
      </c>
      <c r="G7" s="702">
        <f t="shared" ref="G7:G14" si="1">IF(E7&lt;&gt;0,F7/E7*100,"-")</f>
        <v>123.43105961034664</v>
      </c>
      <c r="H7" s="704">
        <v>2.5910000000000002</v>
      </c>
      <c r="I7" s="73">
        <v>0.28499999999999998</v>
      </c>
      <c r="J7" s="703">
        <f t="shared" ref="J7:J14" si="2">IF(H7&lt;&gt;0,I7/H7*100,"-")</f>
        <v>10.999614048629871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19" customFormat="1" ht="24" x14ac:dyDescent="0.2">
      <c r="A8" s="56" t="s">
        <v>411</v>
      </c>
      <c r="B8" s="704">
        <v>568.36300000000006</v>
      </c>
      <c r="C8" s="73">
        <v>563.37599999999998</v>
      </c>
      <c r="D8" s="703">
        <f t="shared" si="0"/>
        <v>99.122567795581332</v>
      </c>
      <c r="E8" s="704">
        <v>1313.1289999999999</v>
      </c>
      <c r="F8" s="73">
        <v>1280.4960000000001</v>
      </c>
      <c r="G8" s="702">
        <f t="shared" si="1"/>
        <v>97.514867160804471</v>
      </c>
      <c r="H8" s="704">
        <v>94.731999999999999</v>
      </c>
      <c r="I8" s="73">
        <v>58.838999999999999</v>
      </c>
      <c r="J8" s="703">
        <f t="shared" si="2"/>
        <v>62.111007895959126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4" customFormat="1" ht="14.1" customHeight="1" x14ac:dyDescent="0.2">
      <c r="A9" s="56" t="s">
        <v>412</v>
      </c>
      <c r="B9" s="704">
        <v>0.42799999999999999</v>
      </c>
      <c r="C9" s="73">
        <v>0.12</v>
      </c>
      <c r="D9" s="703">
        <f t="shared" si="0"/>
        <v>28.037383177570092</v>
      </c>
      <c r="E9" s="704">
        <v>4.3170000000000002</v>
      </c>
      <c r="F9" s="73">
        <v>11.294</v>
      </c>
      <c r="G9" s="702">
        <f t="shared" si="1"/>
        <v>261.61686356265926</v>
      </c>
      <c r="H9" s="704">
        <v>5.1999999999999998E-2</v>
      </c>
      <c r="I9" s="73">
        <v>6.2E-2</v>
      </c>
      <c r="J9" s="703">
        <f t="shared" si="2"/>
        <v>119.23076923076923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19" customFormat="1" ht="24" x14ac:dyDescent="0.2">
      <c r="A10" s="56" t="s">
        <v>413</v>
      </c>
      <c r="B10" s="704">
        <v>0</v>
      </c>
      <c r="C10" s="73">
        <v>0</v>
      </c>
      <c r="D10" s="703" t="str">
        <f t="shared" si="0"/>
        <v>-</v>
      </c>
      <c r="E10" s="704">
        <v>0</v>
      </c>
      <c r="F10" s="73">
        <v>0</v>
      </c>
      <c r="G10" s="702" t="str">
        <f t="shared" si="1"/>
        <v>-</v>
      </c>
      <c r="H10" s="704">
        <v>0</v>
      </c>
      <c r="I10" s="73">
        <v>0</v>
      </c>
      <c r="J10" s="703" t="str">
        <f t="shared" si="2"/>
        <v>-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4" customFormat="1" ht="24" x14ac:dyDescent="0.2">
      <c r="A11" s="56" t="s">
        <v>414</v>
      </c>
      <c r="B11" s="704">
        <v>7.4539999999999997</v>
      </c>
      <c r="C11" s="73">
        <v>4.88</v>
      </c>
      <c r="D11" s="703">
        <f t="shared" si="0"/>
        <v>65.468204990609067</v>
      </c>
      <c r="E11" s="704">
        <v>47.192</v>
      </c>
      <c r="F11" s="73">
        <v>53.968000000000004</v>
      </c>
      <c r="G11" s="702">
        <f t="shared" si="1"/>
        <v>114.35836582471606</v>
      </c>
      <c r="H11" s="704">
        <v>0.43099999999999999</v>
      </c>
      <c r="I11" s="73">
        <v>0</v>
      </c>
      <c r="J11" s="703">
        <f t="shared" si="2"/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9" customFormat="1" ht="14.1" customHeight="1" x14ac:dyDescent="0.2">
      <c r="A12" s="56" t="s">
        <v>558</v>
      </c>
      <c r="B12" s="704">
        <v>177.63300000000001</v>
      </c>
      <c r="C12" s="73">
        <v>177.506</v>
      </c>
      <c r="D12" s="703">
        <f t="shared" si="0"/>
        <v>99.928504275669496</v>
      </c>
      <c r="E12" s="704">
        <v>2555.9969999999998</v>
      </c>
      <c r="F12" s="73">
        <v>2697.6149999999998</v>
      </c>
      <c r="G12" s="702">
        <f t="shared" si="1"/>
        <v>105.5406168317099</v>
      </c>
      <c r="H12" s="704">
        <v>59.433</v>
      </c>
      <c r="I12" s="73">
        <v>49.527999999999999</v>
      </c>
      <c r="J12" s="703">
        <f t="shared" si="2"/>
        <v>83.33417461679538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9" customFormat="1" ht="14.1" customHeight="1" x14ac:dyDescent="0.2">
      <c r="A13" s="56" t="s">
        <v>198</v>
      </c>
      <c r="B13" s="704">
        <v>7.0000000000000007E-2</v>
      </c>
      <c r="C13" s="73">
        <v>8.1760000000000002</v>
      </c>
      <c r="D13" s="703">
        <f t="shared" si="0"/>
        <v>11680</v>
      </c>
      <c r="E13" s="704">
        <v>7.1970000000000001</v>
      </c>
      <c r="F13" s="73">
        <v>13.932</v>
      </c>
      <c r="G13" s="702">
        <f t="shared" si="1"/>
        <v>193.58065860775324</v>
      </c>
      <c r="H13" s="704">
        <v>1.0999999999999999E-2</v>
      </c>
      <c r="I13" s="73">
        <v>2.1000000000000001E-2</v>
      </c>
      <c r="J13" s="703">
        <f t="shared" si="2"/>
        <v>190.90909090909093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20" customFormat="1" ht="14.1" customHeight="1" thickBot="1" x14ac:dyDescent="0.25">
      <c r="A14" s="86" t="s">
        <v>46</v>
      </c>
      <c r="B14" s="705">
        <f>SUM(B6:B13)</f>
        <v>771.31100000000015</v>
      </c>
      <c r="C14" s="324">
        <f>SUM(C6:C13)</f>
        <v>808.85599999999999</v>
      </c>
      <c r="D14" s="88">
        <f t="shared" si="0"/>
        <v>104.8676863158959</v>
      </c>
      <c r="E14" s="705">
        <f>SUM(E6:E13)</f>
        <v>4776.0679999999993</v>
      </c>
      <c r="F14" s="324">
        <f>SUM(F6:F13)</f>
        <v>4874.7479999999996</v>
      </c>
      <c r="G14" s="88">
        <f t="shared" si="1"/>
        <v>102.0661347367751</v>
      </c>
      <c r="H14" s="87">
        <f t="shared" ref="H14:I14" si="3">SUM(H6:H13)</f>
        <v>157.756</v>
      </c>
      <c r="I14" s="324">
        <f t="shared" si="3"/>
        <v>109.306</v>
      </c>
      <c r="J14" s="88">
        <f t="shared" si="2"/>
        <v>69.28801440198788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</sheetData>
  <sortState xmlns:xlrd2="http://schemas.microsoft.com/office/spreadsheetml/2017/richdata2" ref="A30:H37">
    <sortCondition ref="H30:H37"/>
  </sortState>
  <customSheetViews>
    <customSheetView guid="{5507C501-9942-4310-9E0E-987180BD1180}">
      <selection activeCell="L19" sqref="L19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16" sqref="A16:XFD16"/>
      <pageMargins left="0.7" right="0.7" top="0.75" bottom="0.75" header="0.3" footer="0.3"/>
      <pageSetup paperSize="9" orientation="portrait" verticalDpi="0" r:id="rId2"/>
    </customSheetView>
  </customSheetViews>
  <mergeCells count="5">
    <mergeCell ref="A4:A5"/>
    <mergeCell ref="B4:D4"/>
    <mergeCell ref="E4:G4"/>
    <mergeCell ref="H4:J4"/>
    <mergeCell ref="I3:J3"/>
  </mergeCells>
  <pageMargins left="0.7" right="0.7" top="0.75" bottom="0.75" header="0.3" footer="0.3"/>
  <pageSetup paperSize="9" scale="81" orientation="portrait" verticalDpi="0" r:id="rId3"/>
  <ignoredErrors>
    <ignoredError sqref="B14:C14 E14:F14 H14:I14" formulaRange="1"/>
    <ignoredError sqref="D14 G14" formula="1"/>
  </ignoredErrors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3"/>
  <dimension ref="A1:N20"/>
  <sheetViews>
    <sheetView topLeftCell="A2" zoomScaleNormal="100" workbookViewId="0">
      <selection activeCell="A2" sqref="A2"/>
    </sheetView>
  </sheetViews>
  <sheetFormatPr defaultColWidth="8.7109375" defaultRowHeight="15" x14ac:dyDescent="0.25"/>
  <cols>
    <col min="1" max="1" width="18.140625" customWidth="1"/>
    <col min="2" max="2" width="7.42578125" bestFit="1" customWidth="1"/>
    <col min="3" max="3" width="6.140625" bestFit="1" customWidth="1"/>
    <col min="4" max="4" width="7.42578125" bestFit="1" customWidth="1"/>
    <col min="5" max="5" width="6.140625" bestFit="1" customWidth="1"/>
    <col min="6" max="6" width="7.42578125" bestFit="1" customWidth="1"/>
    <col min="7" max="7" width="6.140625" bestFit="1" customWidth="1"/>
    <col min="8" max="8" width="7.42578125" bestFit="1" customWidth="1"/>
    <col min="9" max="9" width="6.140625" bestFit="1" customWidth="1"/>
    <col min="10" max="10" width="7.42578125" bestFit="1" customWidth="1"/>
    <col min="11" max="11" width="6.140625" bestFit="1" customWidth="1"/>
    <col min="12" max="12" width="7.42578125" bestFit="1" customWidth="1"/>
    <col min="13" max="13" width="6.140625" bestFit="1" customWidth="1"/>
    <col min="14" max="14" width="7.42578125" bestFit="1" customWidth="1"/>
    <col min="15" max="16384" width="8.7109375" style="36"/>
  </cols>
  <sheetData>
    <row r="1" spans="1:14" hidden="1" x14ac:dyDescent="0.25"/>
    <row r="2" spans="1:14" x14ac:dyDescent="0.25">
      <c r="B2" s="26"/>
      <c r="C2" s="26"/>
      <c r="D2" s="26"/>
      <c r="E2" s="26"/>
      <c r="F2" s="26"/>
      <c r="G2" s="26"/>
      <c r="H2" s="26"/>
      <c r="I2" s="26"/>
    </row>
    <row r="3" spans="1:14" ht="12.75" x14ac:dyDescent="0.2">
      <c r="A3" s="89" t="s">
        <v>356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300" t="s">
        <v>401</v>
      </c>
    </row>
    <row r="4" spans="1:14" ht="12" customHeight="1" x14ac:dyDescent="0.2">
      <c r="A4" s="815" t="s">
        <v>10</v>
      </c>
      <c r="B4" s="826" t="s">
        <v>779</v>
      </c>
      <c r="C4" s="840"/>
      <c r="D4" s="840"/>
      <c r="E4" s="840"/>
      <c r="F4" s="840"/>
      <c r="G4" s="840"/>
      <c r="H4" s="826" t="s">
        <v>780</v>
      </c>
      <c r="I4" s="840"/>
      <c r="J4" s="840"/>
      <c r="K4" s="840"/>
      <c r="L4" s="840"/>
      <c r="M4" s="841"/>
      <c r="N4" s="837" t="s">
        <v>9</v>
      </c>
    </row>
    <row r="5" spans="1:14" ht="36" x14ac:dyDescent="0.2">
      <c r="A5" s="839"/>
      <c r="B5" s="118" t="s">
        <v>34</v>
      </c>
      <c r="C5" s="119" t="s">
        <v>3</v>
      </c>
      <c r="D5" s="119" t="s">
        <v>114</v>
      </c>
      <c r="E5" s="119" t="s">
        <v>3</v>
      </c>
      <c r="F5" s="119" t="s">
        <v>31</v>
      </c>
      <c r="G5" s="119" t="s">
        <v>3</v>
      </c>
      <c r="H5" s="118" t="s">
        <v>34</v>
      </c>
      <c r="I5" s="119" t="s">
        <v>3</v>
      </c>
      <c r="J5" s="119" t="s">
        <v>114</v>
      </c>
      <c r="K5" s="119" t="s">
        <v>3</v>
      </c>
      <c r="L5" s="119" t="s">
        <v>31</v>
      </c>
      <c r="M5" s="120" t="s">
        <v>3</v>
      </c>
      <c r="N5" s="838"/>
    </row>
    <row r="6" spans="1:14" ht="24" x14ac:dyDescent="0.2">
      <c r="A6" s="8" t="s">
        <v>44</v>
      </c>
      <c r="B6" s="376"/>
      <c r="C6" s="377"/>
      <c r="D6" s="378"/>
      <c r="E6" s="377"/>
      <c r="F6" s="379"/>
      <c r="G6" s="377"/>
      <c r="H6" s="376"/>
      <c r="I6" s="377"/>
      <c r="J6" s="378"/>
      <c r="K6" s="377"/>
      <c r="L6" s="379"/>
      <c r="M6" s="380"/>
      <c r="N6" s="379"/>
    </row>
    <row r="7" spans="1:14" ht="14.1" customHeight="1" x14ac:dyDescent="0.2">
      <c r="A7" s="56" t="s">
        <v>415</v>
      </c>
      <c r="B7" s="381">
        <v>6.9790000000000001</v>
      </c>
      <c r="C7" s="382">
        <f>IF(B$20&gt;0,B7*100/B$20,0)</f>
        <v>0.12232839363135142</v>
      </c>
      <c r="D7" s="383">
        <v>0.5</v>
      </c>
      <c r="E7" s="382">
        <f>IF(D$20&gt;0,D7*100/D$20,0)</f>
        <v>2.9522404257366869E-2</v>
      </c>
      <c r="F7" s="134">
        <f>B7+D7</f>
        <v>7.4790000000000001</v>
      </c>
      <c r="G7" s="382">
        <f>IF(F$20&gt;0,F7*100/F$20,0)</f>
        <v>0.10108445140296406</v>
      </c>
      <c r="H7" s="381">
        <v>6.5049999999999999</v>
      </c>
      <c r="I7" s="382">
        <f>IF(H$20&gt;0,H7*100/H$20,0)</f>
        <v>0.11229244024160567</v>
      </c>
      <c r="J7" s="383">
        <v>0</v>
      </c>
      <c r="K7" s="382">
        <f>IF(J$20&gt;0,J7*100/J$20,0)</f>
        <v>0</v>
      </c>
      <c r="L7" s="134">
        <f>H7+J7</f>
        <v>6.5049999999999999</v>
      </c>
      <c r="M7" s="384">
        <f>IF(L$20&gt;0,L7*100/L$20,0)</f>
        <v>8.4513106417266601E-2</v>
      </c>
      <c r="N7" s="385">
        <f>IF(F7&lt;&gt;0,L7*100/F7,0)</f>
        <v>86.976868565316224</v>
      </c>
    </row>
    <row r="8" spans="1:14" ht="14.1" customHeight="1" x14ac:dyDescent="0.2">
      <c r="A8" s="56" t="s">
        <v>416</v>
      </c>
      <c r="B8" s="381">
        <v>676.57600000000002</v>
      </c>
      <c r="C8" s="382">
        <f>IF(B$20&gt;0,B8*100/B$20,0)</f>
        <v>11.859070819533633</v>
      </c>
      <c r="D8" s="383">
        <v>254.32400000000001</v>
      </c>
      <c r="E8" s="382">
        <f t="shared" ref="E8:E11" si="0">IF(D$20&gt;0,D8*100/D$20,0)</f>
        <v>15.016511880701145</v>
      </c>
      <c r="F8" s="134">
        <f t="shared" ref="F8:F11" si="1">B8+D8</f>
        <v>930.90000000000009</v>
      </c>
      <c r="G8" s="382">
        <f t="shared" ref="G8:G11" si="2">IF(F$20&gt;0,F8*100/F$20,0)</f>
        <v>12.581831235595569</v>
      </c>
      <c r="H8" s="381">
        <v>671.36400000000003</v>
      </c>
      <c r="I8" s="382">
        <f>IF(H$20&gt;0,H8*100/H$20,0)</f>
        <v>11.58940843203157</v>
      </c>
      <c r="J8" s="383">
        <v>316.34899999999999</v>
      </c>
      <c r="K8" s="382">
        <f>IF(J$20&gt;0,J8*100/J$20,0)</f>
        <v>16.61391266626438</v>
      </c>
      <c r="L8" s="134">
        <f t="shared" ref="L8:L11" si="3">H8+J8</f>
        <v>987.71299999999997</v>
      </c>
      <c r="M8" s="384">
        <f t="shared" ref="M8:M11" si="4">IF(L$20&gt;0,L8*100/L$20,0)</f>
        <v>12.83238952785821</v>
      </c>
      <c r="N8" s="385">
        <f>IF(F8&lt;&gt;0,L8*100/F8,0)</f>
        <v>106.10301858416585</v>
      </c>
    </row>
    <row r="9" spans="1:14" ht="14.1" customHeight="1" x14ac:dyDescent="0.2">
      <c r="A9" s="56" t="s">
        <v>417</v>
      </c>
      <c r="B9" s="381">
        <v>0</v>
      </c>
      <c r="C9" s="382">
        <f>IF(B$20&gt;0,B9*100/B$20,0)</f>
        <v>0</v>
      </c>
      <c r="D9" s="383">
        <v>0</v>
      </c>
      <c r="E9" s="382">
        <f t="shared" si="0"/>
        <v>0</v>
      </c>
      <c r="F9" s="134">
        <f t="shared" si="1"/>
        <v>0</v>
      </c>
      <c r="G9" s="382">
        <f t="shared" si="2"/>
        <v>0</v>
      </c>
      <c r="H9" s="381">
        <v>0</v>
      </c>
      <c r="I9" s="382">
        <f t="shared" ref="I9:K11" si="5">IF(H$20&gt;0,H9*100/H$20,0)</f>
        <v>0</v>
      </c>
      <c r="J9" s="383">
        <v>0</v>
      </c>
      <c r="K9" s="382">
        <f t="shared" si="5"/>
        <v>0</v>
      </c>
      <c r="L9" s="134">
        <f t="shared" si="3"/>
        <v>0</v>
      </c>
      <c r="M9" s="384">
        <f t="shared" si="4"/>
        <v>0</v>
      </c>
      <c r="N9" s="385">
        <f>IF(F9&lt;&gt;0,L9*100/F9,0)</f>
        <v>0</v>
      </c>
    </row>
    <row r="10" spans="1:14" ht="14.1" customHeight="1" x14ac:dyDescent="0.2">
      <c r="A10" s="56" t="s">
        <v>563</v>
      </c>
      <c r="B10" s="386">
        <v>237.066</v>
      </c>
      <c r="C10" s="382">
        <f>IF(B$20&gt;0,B10*100/B$20,0)</f>
        <v>4.1553092082834153</v>
      </c>
      <c r="D10" s="134">
        <v>36.902000000000001</v>
      </c>
      <c r="E10" s="382">
        <f t="shared" si="0"/>
        <v>2.1788715238107046</v>
      </c>
      <c r="F10" s="387">
        <f t="shared" si="1"/>
        <v>273.96800000000002</v>
      </c>
      <c r="G10" s="382">
        <f t="shared" si="2"/>
        <v>3.7028887527700576</v>
      </c>
      <c r="H10" s="386">
        <v>227.03399999999999</v>
      </c>
      <c r="I10" s="382">
        <f t="shared" si="5"/>
        <v>3.9191701580034897</v>
      </c>
      <c r="J10" s="134">
        <v>38.137</v>
      </c>
      <c r="K10" s="382">
        <f t="shared" si="5"/>
        <v>2.0028664144768107</v>
      </c>
      <c r="L10" s="387">
        <f t="shared" si="3"/>
        <v>265.17099999999999</v>
      </c>
      <c r="M10" s="384">
        <f t="shared" si="4"/>
        <v>3.4451076005800156</v>
      </c>
      <c r="N10" s="385">
        <f t="shared" ref="N10:N20" si="6">IF(F10&lt;&gt;0,L10*100/F10,0)</f>
        <v>96.789041055889726</v>
      </c>
    </row>
    <row r="11" spans="1:14" ht="14.1" customHeight="1" x14ac:dyDescent="0.2">
      <c r="A11" s="56" t="s">
        <v>198</v>
      </c>
      <c r="B11" s="381">
        <v>8.4459999999999997</v>
      </c>
      <c r="C11" s="382">
        <f>IF(B$20&gt;0,B11*100/B$20,0)</f>
        <v>0.14804207087124147</v>
      </c>
      <c r="D11" s="383">
        <v>1.0149999999999999</v>
      </c>
      <c r="E11" s="382">
        <f t="shared" si="0"/>
        <v>5.9930480642454736E-2</v>
      </c>
      <c r="F11" s="134">
        <f t="shared" si="1"/>
        <v>9.4610000000000003</v>
      </c>
      <c r="G11" s="382">
        <f t="shared" si="2"/>
        <v>0.12787270954986535</v>
      </c>
      <c r="H11" s="381">
        <v>13.259</v>
      </c>
      <c r="I11" s="382">
        <f t="shared" si="5"/>
        <v>0.22888323830337429</v>
      </c>
      <c r="J11" s="383">
        <v>0.93500000000000005</v>
      </c>
      <c r="K11" s="382">
        <f t="shared" si="5"/>
        <v>4.9104022275895276E-2</v>
      </c>
      <c r="L11" s="134">
        <f t="shared" si="3"/>
        <v>14.194000000000001</v>
      </c>
      <c r="M11" s="384">
        <f t="shared" si="4"/>
        <v>0.1844087674845015</v>
      </c>
      <c r="N11" s="385">
        <f t="shared" si="6"/>
        <v>150.02642426804778</v>
      </c>
    </row>
    <row r="12" spans="1:14" ht="14.1" customHeight="1" x14ac:dyDescent="0.2">
      <c r="A12" s="559" t="s">
        <v>31</v>
      </c>
      <c r="B12" s="389">
        <f t="shared" ref="B12:M12" si="7">SUM(B7:B11)</f>
        <v>929.06700000000012</v>
      </c>
      <c r="C12" s="390">
        <f>SUM(C7:C11)</f>
        <v>16.284750492319642</v>
      </c>
      <c r="D12" s="391">
        <f t="shared" si="7"/>
        <v>292.74099999999999</v>
      </c>
      <c r="E12" s="390">
        <f t="shared" si="7"/>
        <v>17.284836289411672</v>
      </c>
      <c r="F12" s="391">
        <f t="shared" si="7"/>
        <v>1221.8080000000002</v>
      </c>
      <c r="G12" s="390">
        <f>SUM(G7:G11)</f>
        <v>16.513677149318458</v>
      </c>
      <c r="H12" s="389">
        <f t="shared" si="7"/>
        <v>918.16200000000003</v>
      </c>
      <c r="I12" s="390">
        <f>SUM(I7:I11)</f>
        <v>15.849754268580039</v>
      </c>
      <c r="J12" s="391">
        <f t="shared" si="7"/>
        <v>355.42099999999999</v>
      </c>
      <c r="K12" s="390">
        <f t="shared" si="7"/>
        <v>18.665883103017084</v>
      </c>
      <c r="L12" s="391">
        <f t="shared" si="7"/>
        <v>1273.5829999999999</v>
      </c>
      <c r="M12" s="392">
        <f t="shared" si="7"/>
        <v>16.546419002339995</v>
      </c>
      <c r="N12" s="393">
        <f t="shared" si="6"/>
        <v>104.23757251548523</v>
      </c>
    </row>
    <row r="13" spans="1:14" ht="14.1" customHeight="1" x14ac:dyDescent="0.2">
      <c r="A13" s="8" t="s">
        <v>45</v>
      </c>
      <c r="B13" s="394"/>
      <c r="C13" s="382"/>
      <c r="D13" s="395"/>
      <c r="E13" s="382"/>
      <c r="F13" s="134"/>
      <c r="G13" s="382"/>
      <c r="H13" s="394"/>
      <c r="I13" s="382"/>
      <c r="J13" s="395"/>
      <c r="K13" s="382"/>
      <c r="L13" s="134"/>
      <c r="M13" s="384"/>
      <c r="N13" s="385">
        <f t="shared" si="6"/>
        <v>0</v>
      </c>
    </row>
    <row r="14" spans="1:14" ht="14.1" customHeight="1" x14ac:dyDescent="0.2">
      <c r="A14" s="56" t="s">
        <v>415</v>
      </c>
      <c r="B14" s="381">
        <v>624.54999999999995</v>
      </c>
      <c r="C14" s="382">
        <f>IF(B$20&gt;0,B14*100/B$20,0)</f>
        <v>10.947155501140639</v>
      </c>
      <c r="D14" s="383">
        <v>74.444999999999993</v>
      </c>
      <c r="E14" s="382">
        <f>IF(D$20&gt;0,D14*100/D$20,0)</f>
        <v>4.3955907698793526</v>
      </c>
      <c r="F14" s="134">
        <f t="shared" ref="F14:F18" si="8">B14+D14</f>
        <v>698.99499999999989</v>
      </c>
      <c r="G14" s="382">
        <f>IF(F$20&gt;0,F14*100/F$20,0)</f>
        <v>9.447456358926976</v>
      </c>
      <c r="H14" s="381">
        <v>541.34500000000003</v>
      </c>
      <c r="I14" s="382">
        <f>IF(H$20&gt;0,H14*100/H$20,0)</f>
        <v>9.3449578881770972</v>
      </c>
      <c r="J14" s="383">
        <v>77.546999999999997</v>
      </c>
      <c r="K14" s="382">
        <f>IF(J$20&gt;0,J14*100/J$20,0)</f>
        <v>4.0725878239880764</v>
      </c>
      <c r="L14" s="134">
        <f t="shared" ref="L14:L18" si="9">H14+J14</f>
        <v>618.89200000000005</v>
      </c>
      <c r="M14" s="384">
        <f>IF(L$20&gt;0,L14*100/L$20,0)</f>
        <v>8.0406587942805494</v>
      </c>
      <c r="N14" s="385">
        <f t="shared" si="6"/>
        <v>88.540261375260215</v>
      </c>
    </row>
    <row r="15" spans="1:14" ht="14.1" customHeight="1" x14ac:dyDescent="0.2">
      <c r="A15" s="56" t="s">
        <v>416</v>
      </c>
      <c r="B15" s="381">
        <v>1536.8150000000001</v>
      </c>
      <c r="C15" s="382">
        <f t="shared" ref="C15:E18" si="10">IF(B$20&gt;0,B15*100/B$20,0)</f>
        <v>26.937399377928834</v>
      </c>
      <c r="D15" s="383">
        <v>575.43600000000004</v>
      </c>
      <c r="E15" s="382">
        <f t="shared" si="10"/>
        <v>33.97650843248433</v>
      </c>
      <c r="F15" s="134">
        <f t="shared" si="8"/>
        <v>2112.2510000000002</v>
      </c>
      <c r="G15" s="382">
        <f t="shared" ref="G15:G18" si="11">IF(F$20&gt;0,F15*100/F$20,0)</f>
        <v>28.548700837058735</v>
      </c>
      <c r="H15" s="381">
        <v>1556.5940000000001</v>
      </c>
      <c r="I15" s="382">
        <f t="shared" ref="I15:I18" si="12">IF(H$20&gt;0,H15*100/H$20,0)</f>
        <v>26.870674669552947</v>
      </c>
      <c r="J15" s="383">
        <v>636.48400000000004</v>
      </c>
      <c r="K15" s="382">
        <f t="shared" ref="K15:K18" si="13">IF(J$20&gt;0,J15*100/J$20,0)</f>
        <v>33.426657234492978</v>
      </c>
      <c r="L15" s="134">
        <f t="shared" si="9"/>
        <v>2193.078</v>
      </c>
      <c r="M15" s="384">
        <f t="shared" ref="M15:M18" si="14">IF(L$20&gt;0,L15*100/L$20,0)</f>
        <v>28.492518738718864</v>
      </c>
      <c r="N15" s="385">
        <f t="shared" si="6"/>
        <v>103.82658121596343</v>
      </c>
    </row>
    <row r="16" spans="1:14" ht="14.1" customHeight="1" x14ac:dyDescent="0.2">
      <c r="A16" s="56" t="s">
        <v>417</v>
      </c>
      <c r="B16" s="381">
        <v>0</v>
      </c>
      <c r="C16" s="382">
        <f t="shared" si="10"/>
        <v>0</v>
      </c>
      <c r="D16" s="383">
        <v>3.867</v>
      </c>
      <c r="E16" s="382">
        <f t="shared" si="10"/>
        <v>0.22832627452647536</v>
      </c>
      <c r="F16" s="134">
        <f t="shared" si="8"/>
        <v>3.867</v>
      </c>
      <c r="G16" s="382">
        <f t="shared" si="11"/>
        <v>5.2265486505583901E-2</v>
      </c>
      <c r="H16" s="381">
        <v>0</v>
      </c>
      <c r="I16" s="382">
        <f t="shared" si="12"/>
        <v>0</v>
      </c>
      <c r="J16" s="383">
        <v>5.7450000000000001</v>
      </c>
      <c r="K16" s="382">
        <f t="shared" si="13"/>
        <v>0.3017140192246186</v>
      </c>
      <c r="L16" s="134">
        <f t="shared" si="9"/>
        <v>5.7450000000000001</v>
      </c>
      <c r="M16" s="384">
        <f t="shared" si="14"/>
        <v>7.4639169310868045E-2</v>
      </c>
      <c r="N16" s="385">
        <f t="shared" si="6"/>
        <v>148.56477889837083</v>
      </c>
    </row>
    <row r="17" spans="1:14" ht="14.1" customHeight="1" x14ac:dyDescent="0.2">
      <c r="A17" s="56" t="s">
        <v>563</v>
      </c>
      <c r="B17" s="381">
        <v>2555.9969999999998</v>
      </c>
      <c r="C17" s="382">
        <f t="shared" si="10"/>
        <v>44.801691809220991</v>
      </c>
      <c r="D17" s="383">
        <v>745.62400000000002</v>
      </c>
      <c r="E17" s="382">
        <f t="shared" si="10"/>
        <v>44.025226303989839</v>
      </c>
      <c r="F17" s="134">
        <f t="shared" si="8"/>
        <v>3301.6210000000001</v>
      </c>
      <c r="G17" s="382">
        <f t="shared" si="11"/>
        <v>44.623953406271646</v>
      </c>
      <c r="H17" s="381">
        <v>2697.6149999999998</v>
      </c>
      <c r="I17" s="382">
        <f t="shared" si="12"/>
        <v>46.567528237103623</v>
      </c>
      <c r="J17" s="383">
        <v>828.43799999999999</v>
      </c>
      <c r="K17" s="382">
        <f t="shared" si="13"/>
        <v>43.507634231227954</v>
      </c>
      <c r="L17" s="134">
        <f t="shared" si="9"/>
        <v>3526.0529999999999</v>
      </c>
      <c r="M17" s="384">
        <f t="shared" si="14"/>
        <v>45.810559941878886</v>
      </c>
      <c r="N17" s="385">
        <f t="shared" si="6"/>
        <v>106.7976306184144</v>
      </c>
    </row>
    <row r="18" spans="1:14" ht="14.1" customHeight="1" x14ac:dyDescent="0.2">
      <c r="A18" s="56" t="s">
        <v>198</v>
      </c>
      <c r="B18" s="381">
        <v>58.706000000000003</v>
      </c>
      <c r="C18" s="382">
        <f t="shared" si="10"/>
        <v>1.0290028193899008</v>
      </c>
      <c r="D18" s="383">
        <v>1.516</v>
      </c>
      <c r="E18" s="382">
        <f t="shared" si="10"/>
        <v>8.9511929708336352E-2</v>
      </c>
      <c r="F18" s="134">
        <f t="shared" si="8"/>
        <v>60.222000000000001</v>
      </c>
      <c r="G18" s="382">
        <f t="shared" si="11"/>
        <v>0.81394676191861226</v>
      </c>
      <c r="H18" s="381">
        <v>79.194000000000003</v>
      </c>
      <c r="I18" s="382">
        <f t="shared" si="12"/>
        <v>1.3670849365862752</v>
      </c>
      <c r="J18" s="383">
        <v>0.48599999999999999</v>
      </c>
      <c r="K18" s="382">
        <f t="shared" si="13"/>
        <v>2.5523588049288885E-2</v>
      </c>
      <c r="L18" s="134">
        <f t="shared" si="9"/>
        <v>79.680000000000007</v>
      </c>
      <c r="M18" s="384">
        <f t="shared" si="14"/>
        <v>1.0352043534708384</v>
      </c>
      <c r="N18" s="385">
        <f t="shared" si="6"/>
        <v>132.31045133007873</v>
      </c>
    </row>
    <row r="19" spans="1:14" ht="14.1" customHeight="1" x14ac:dyDescent="0.2">
      <c r="A19" s="559" t="s">
        <v>31</v>
      </c>
      <c r="B19" s="389">
        <f>SUM(B14:B18)</f>
        <v>4776.0679999999993</v>
      </c>
      <c r="C19" s="390">
        <f>SUM(C14:C18)</f>
        <v>83.715249507680355</v>
      </c>
      <c r="D19" s="391">
        <f>SUM(D14:D18)</f>
        <v>1400.8880000000001</v>
      </c>
      <c r="E19" s="390">
        <f>SUM(E14:E18)</f>
        <v>82.715163710588328</v>
      </c>
      <c r="F19" s="391">
        <f t="shared" ref="F19:L19" si="15">SUM(F14:F18)</f>
        <v>6176.9560000000001</v>
      </c>
      <c r="G19" s="390">
        <f>SUM(G14:G18)</f>
        <v>83.48632285068156</v>
      </c>
      <c r="H19" s="389">
        <f t="shared" si="15"/>
        <v>4874.7480000000005</v>
      </c>
      <c r="I19" s="390">
        <f t="shared" si="15"/>
        <v>84.150245731419943</v>
      </c>
      <c r="J19" s="391">
        <f t="shared" si="15"/>
        <v>1548.7</v>
      </c>
      <c r="K19" s="390">
        <f>SUM(K14:K18)</f>
        <v>81.334116896982906</v>
      </c>
      <c r="L19" s="391">
        <f t="shared" si="15"/>
        <v>6423.4480000000003</v>
      </c>
      <c r="M19" s="392">
        <f>SUM(M14:M18)</f>
        <v>83.453580997660012</v>
      </c>
      <c r="N19" s="393">
        <f t="shared" si="6"/>
        <v>103.99050924112136</v>
      </c>
    </row>
    <row r="20" spans="1:14" s="129" customFormat="1" ht="14.1" customHeight="1" thickBot="1" x14ac:dyDescent="0.25">
      <c r="A20" s="81" t="s">
        <v>113</v>
      </c>
      <c r="B20" s="397">
        <f>B19+B12</f>
        <v>5705.1349999999993</v>
      </c>
      <c r="C20" s="747">
        <f>C19+C12</f>
        <v>100</v>
      </c>
      <c r="D20" s="399">
        <f>D19+D12</f>
        <v>1693.6290000000001</v>
      </c>
      <c r="E20" s="747">
        <f>E19+E12</f>
        <v>100</v>
      </c>
      <c r="F20" s="399">
        <f t="shared" ref="F20:L20" si="16">F19+F12</f>
        <v>7398.7640000000001</v>
      </c>
      <c r="G20" s="747">
        <f>G19+G12</f>
        <v>100.00000000000001</v>
      </c>
      <c r="H20" s="397">
        <f t="shared" si="16"/>
        <v>5792.9100000000008</v>
      </c>
      <c r="I20" s="747">
        <f t="shared" si="16"/>
        <v>99.999999999999986</v>
      </c>
      <c r="J20" s="399">
        <f t="shared" si="16"/>
        <v>1904.1210000000001</v>
      </c>
      <c r="K20" s="747">
        <f t="shared" si="16"/>
        <v>99.999999999999986</v>
      </c>
      <c r="L20" s="399">
        <f t="shared" si="16"/>
        <v>7697.0309999999999</v>
      </c>
      <c r="M20" s="748">
        <f>M19+M12</f>
        <v>100</v>
      </c>
      <c r="N20" s="401">
        <f t="shared" si="6"/>
        <v>104.03130847260434</v>
      </c>
    </row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N1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7" orientation="portrait" verticalDpi="0" r:id="rId3"/>
  <ignoredErrors>
    <ignoredError sqref="F7:F18 L7:L18" formula="1"/>
  </ignoredErrors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5"/>
  <dimension ref="A1:N16"/>
  <sheetViews>
    <sheetView topLeftCell="A2" zoomScaleNormal="100" workbookViewId="0">
      <selection activeCell="A3" sqref="A3"/>
    </sheetView>
  </sheetViews>
  <sheetFormatPr defaultColWidth="8.7109375" defaultRowHeight="12" x14ac:dyDescent="0.2"/>
  <cols>
    <col min="1" max="1" width="18.7109375" style="36" customWidth="1"/>
    <col min="2" max="2" width="8.5703125" style="36" bestFit="1" customWidth="1"/>
    <col min="3" max="3" width="5" style="36" customWidth="1"/>
    <col min="4" max="4" width="6.5703125" style="36" customWidth="1"/>
    <col min="5" max="5" width="5" style="36" customWidth="1"/>
    <col min="6" max="6" width="8.5703125" style="36" bestFit="1" customWidth="1"/>
    <col min="7" max="7" width="5.5703125" style="36" customWidth="1"/>
    <col min="8" max="8" width="8.5703125" style="36" bestFit="1" customWidth="1"/>
    <col min="9" max="9" width="5" style="36" customWidth="1"/>
    <col min="10" max="10" width="7.42578125" style="36" bestFit="1" customWidth="1"/>
    <col min="11" max="11" width="5.5703125" style="36" customWidth="1"/>
    <col min="12" max="12" width="8.5703125" style="36" bestFit="1" customWidth="1"/>
    <col min="13" max="13" width="5.5703125" style="36" customWidth="1"/>
    <col min="14" max="14" width="6.85546875" style="36" customWidth="1"/>
    <col min="15" max="16384" width="8.7109375" style="36"/>
  </cols>
  <sheetData>
    <row r="1" spans="1:14" hidden="1" x14ac:dyDescent="0.2">
      <c r="A1" s="139"/>
      <c r="B1" s="140"/>
      <c r="C1" s="140"/>
      <c r="D1" s="140"/>
      <c r="E1" s="140"/>
      <c r="F1" s="140"/>
      <c r="G1" s="140"/>
      <c r="H1" s="140"/>
      <c r="I1" s="140"/>
      <c r="J1" s="140"/>
    </row>
    <row r="2" spans="1:14" x14ac:dyDescent="0.2">
      <c r="A2" s="139"/>
      <c r="B2" s="140"/>
      <c r="C2" s="140"/>
      <c r="D2" s="140"/>
      <c r="E2" s="140"/>
      <c r="F2" s="140"/>
      <c r="G2" s="140"/>
      <c r="H2" s="140"/>
      <c r="I2" s="140"/>
      <c r="J2" s="140"/>
    </row>
    <row r="3" spans="1:14" x14ac:dyDescent="0.2">
      <c r="A3" s="89" t="s">
        <v>566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300" t="s">
        <v>401</v>
      </c>
    </row>
    <row r="4" spans="1:14" x14ac:dyDescent="0.2">
      <c r="A4" s="853" t="s">
        <v>10</v>
      </c>
      <c r="B4" s="855" t="s">
        <v>779</v>
      </c>
      <c r="C4" s="856"/>
      <c r="D4" s="856"/>
      <c r="E4" s="856"/>
      <c r="F4" s="856"/>
      <c r="G4" s="857"/>
      <c r="H4" s="855" t="s">
        <v>780</v>
      </c>
      <c r="I4" s="856"/>
      <c r="J4" s="856"/>
      <c r="K4" s="856"/>
      <c r="L4" s="856"/>
      <c r="M4" s="857"/>
      <c r="N4" s="837" t="s">
        <v>9</v>
      </c>
    </row>
    <row r="5" spans="1:14" ht="36" x14ac:dyDescent="0.2">
      <c r="A5" s="854"/>
      <c r="B5" s="148" t="s">
        <v>34</v>
      </c>
      <c r="C5" s="145" t="s">
        <v>3</v>
      </c>
      <c r="D5" s="145" t="s">
        <v>114</v>
      </c>
      <c r="E5" s="145" t="s">
        <v>3</v>
      </c>
      <c r="F5" s="145" t="s">
        <v>31</v>
      </c>
      <c r="G5" s="149" t="s">
        <v>3</v>
      </c>
      <c r="H5" s="148" t="s">
        <v>34</v>
      </c>
      <c r="I5" s="145" t="s">
        <v>3</v>
      </c>
      <c r="J5" s="145" t="s">
        <v>114</v>
      </c>
      <c r="K5" s="145" t="s">
        <v>3</v>
      </c>
      <c r="L5" s="145" t="s">
        <v>31</v>
      </c>
      <c r="M5" s="149" t="s">
        <v>3</v>
      </c>
      <c r="N5" s="858"/>
    </row>
    <row r="6" spans="1:14" ht="24" x14ac:dyDescent="0.2">
      <c r="A6" s="143" t="s">
        <v>564</v>
      </c>
      <c r="B6" s="404"/>
      <c r="C6" s="516"/>
      <c r="D6" s="406"/>
      <c r="E6" s="516"/>
      <c r="F6" s="406"/>
      <c r="G6" s="519"/>
      <c r="H6" s="404"/>
      <c r="I6" s="516"/>
      <c r="J6" s="406"/>
      <c r="K6" s="516"/>
      <c r="L6" s="406"/>
      <c r="M6" s="519"/>
      <c r="N6" s="405"/>
    </row>
    <row r="7" spans="1:14" ht="14.1" customHeight="1" x14ac:dyDescent="0.2">
      <c r="A7" s="142" t="s">
        <v>418</v>
      </c>
      <c r="B7" s="407">
        <v>188.26</v>
      </c>
      <c r="C7" s="517">
        <f>IF(B$16&gt;0,B7*100/B$16,0)</f>
        <v>6.7402704486078546</v>
      </c>
      <c r="D7" s="408">
        <v>35.655000000000001</v>
      </c>
      <c r="E7" s="517">
        <f>IF(D$16&gt;0,D7*100/D$16,0)</f>
        <v>4.5563981260686539</v>
      </c>
      <c r="F7" s="406">
        <f>B7+D7</f>
        <v>223.91499999999999</v>
      </c>
      <c r="G7" s="520">
        <f>IF(F$16&gt;0,F7*100/F$16,0)</f>
        <v>6.2623248924862454</v>
      </c>
      <c r="H7" s="407">
        <v>177.84299999999999</v>
      </c>
      <c r="I7" s="517">
        <f>IF(H$16&gt;0,H7*100/H$16,0)</f>
        <v>6.0808322639742398</v>
      </c>
      <c r="J7" s="408">
        <v>36.793999999999997</v>
      </c>
      <c r="K7" s="517">
        <f>IF(J$16&gt;0,J7*100/J$16,0)</f>
        <v>4.245910625162276</v>
      </c>
      <c r="L7" s="406">
        <f>H7+J7</f>
        <v>214.637</v>
      </c>
      <c r="M7" s="520">
        <f>IF(L$16&gt;0,L7*100/L$16,0)</f>
        <v>5.6614169988373151</v>
      </c>
      <c r="N7" s="405">
        <f>IF(F7&lt;&gt;0,L7*100/F7,"-")</f>
        <v>95.856463390125725</v>
      </c>
    </row>
    <row r="8" spans="1:14" ht="14.1" customHeight="1" x14ac:dyDescent="0.2">
      <c r="A8" s="142" t="s">
        <v>419</v>
      </c>
      <c r="B8" s="407">
        <v>17.834</v>
      </c>
      <c r="C8" s="517">
        <f t="shared" ref="C8:C9" si="0">IF(B$16&gt;0,B8*100/B$16,0)</f>
        <v>0.6385104811456096</v>
      </c>
      <c r="D8" s="408">
        <v>7.5999999999999998E-2</v>
      </c>
      <c r="E8" s="517">
        <f>IF(D$16&gt;0,D8*100/D$16,0)</f>
        <v>9.7121373602921807E-3</v>
      </c>
      <c r="F8" s="406">
        <f t="shared" ref="F8:F9" si="1">B8+D8</f>
        <v>17.91</v>
      </c>
      <c r="G8" s="520">
        <f>IF(F$16&gt;0,F8*100/F$16,0)</f>
        <v>0.5008964956542824</v>
      </c>
      <c r="H8" s="407">
        <v>13.484</v>
      </c>
      <c r="I8" s="517">
        <f t="shared" ref="I8" si="2">IF(H$16&gt;0,H8*100/H$16,0)</f>
        <v>0.46104677860488558</v>
      </c>
      <c r="J8" s="408">
        <v>4.2000000000000003E-2</v>
      </c>
      <c r="K8" s="517">
        <f t="shared" ref="K8" si="3">IF(J$16&gt;0,J8*100/J$16,0)</f>
        <v>4.8466664743386321E-3</v>
      </c>
      <c r="L8" s="406">
        <f t="shared" ref="L8:L9" si="4">H8+J8</f>
        <v>13.526</v>
      </c>
      <c r="M8" s="520">
        <f t="shared" ref="M8:M9" si="5">IF(L$16&gt;0,L8*100/L$16,0)</f>
        <v>0.35677132240141968</v>
      </c>
      <c r="N8" s="405">
        <f>IF(F8&lt;&gt;0,L8*100/F8,"-")</f>
        <v>75.52205471803461</v>
      </c>
    </row>
    <row r="9" spans="1:14" ht="14.1" customHeight="1" x14ac:dyDescent="0.2">
      <c r="A9" s="142" t="s">
        <v>543</v>
      </c>
      <c r="B9" s="407">
        <v>30.972000000000001</v>
      </c>
      <c r="C9" s="517">
        <f t="shared" si="0"/>
        <v>1.1088901324459921</v>
      </c>
      <c r="D9" s="408">
        <v>1.171</v>
      </c>
      <c r="E9" s="517">
        <f>IF(D$16&gt;0,D9*100/D$16,0)</f>
        <v>0.14964359011713349</v>
      </c>
      <c r="F9" s="406">
        <f t="shared" si="1"/>
        <v>32.143000000000001</v>
      </c>
      <c r="G9" s="520">
        <f>IF(F$16&gt;0,F9*100/F$16,0)</f>
        <v>0.89895678725938588</v>
      </c>
      <c r="H9" s="407">
        <v>35.707000000000001</v>
      </c>
      <c r="I9" s="517">
        <f t="shared" ref="I9" si="6">IF(H$16&gt;0,H9*100/H$16,0)</f>
        <v>1.2208986445894874</v>
      </c>
      <c r="J9" s="408">
        <v>1.3009999999999999</v>
      </c>
      <c r="K9" s="517">
        <f t="shared" ref="K9" si="7">IF(J$16&gt;0,J9*100/J$16,0)</f>
        <v>0.15013126388367998</v>
      </c>
      <c r="L9" s="406">
        <f t="shared" si="4"/>
        <v>37.008000000000003</v>
      </c>
      <c r="M9" s="520">
        <f t="shared" si="5"/>
        <v>0.97614912756407968</v>
      </c>
      <c r="N9" s="405">
        <f>IF(F9&lt;&gt;0,L9*100/F9,"-")</f>
        <v>115.13548828671873</v>
      </c>
    </row>
    <row r="10" spans="1:14" ht="14.1" customHeight="1" x14ac:dyDescent="0.2">
      <c r="A10" s="309" t="s">
        <v>31</v>
      </c>
      <c r="B10" s="409">
        <f t="shared" ref="B10:M10" si="8">SUM(B7:B9)</f>
        <v>237.066</v>
      </c>
      <c r="C10" s="518">
        <f t="shared" si="8"/>
        <v>8.4876710621994569</v>
      </c>
      <c r="D10" s="410">
        <f t="shared" si="8"/>
        <v>36.902000000000001</v>
      </c>
      <c r="E10" s="518">
        <f t="shared" si="8"/>
        <v>4.7157538535460795</v>
      </c>
      <c r="F10" s="410">
        <f t="shared" si="8"/>
        <v>273.96799999999996</v>
      </c>
      <c r="G10" s="521">
        <f>SUM(G7:G9)</f>
        <v>7.6621781753999132</v>
      </c>
      <c r="H10" s="409">
        <f t="shared" si="8"/>
        <v>227.03399999999999</v>
      </c>
      <c r="I10" s="518">
        <f t="shared" si="8"/>
        <v>7.7627776871686134</v>
      </c>
      <c r="J10" s="410">
        <f t="shared" si="8"/>
        <v>38.137</v>
      </c>
      <c r="K10" s="518">
        <f t="shared" si="8"/>
        <v>4.4008885555202948</v>
      </c>
      <c r="L10" s="410">
        <f t="shared" si="8"/>
        <v>265.17099999999999</v>
      </c>
      <c r="M10" s="521">
        <f t="shared" si="8"/>
        <v>6.9943374488028143</v>
      </c>
      <c r="N10" s="411">
        <f>IF(F10&lt;&gt;0,L10*100/F10,"-")</f>
        <v>96.789041055889754</v>
      </c>
    </row>
    <row r="11" spans="1:14" ht="24" x14ac:dyDescent="0.2">
      <c r="A11" s="143" t="s">
        <v>565</v>
      </c>
      <c r="B11" s="412"/>
      <c r="C11" s="517"/>
      <c r="D11" s="413"/>
      <c r="E11" s="517"/>
      <c r="F11" s="406"/>
      <c r="G11" s="520"/>
      <c r="H11" s="412"/>
      <c r="I11" s="517"/>
      <c r="J11" s="413"/>
      <c r="K11" s="517"/>
      <c r="L11" s="406"/>
      <c r="M11" s="520"/>
      <c r="N11" s="405"/>
    </row>
    <row r="12" spans="1:14" ht="14.1" customHeight="1" x14ac:dyDescent="0.2">
      <c r="A12" s="142" t="s">
        <v>418</v>
      </c>
      <c r="B12" s="407">
        <v>1586.519</v>
      </c>
      <c r="C12" s="517">
        <f>IF(B$16&gt;0,B12*100/B$16,0)</f>
        <v>56.802120109714672</v>
      </c>
      <c r="D12" s="408">
        <v>599.60599999999999</v>
      </c>
      <c r="E12" s="517">
        <f>IF(D$16&gt;0,D12*100/D$16,0)</f>
        <v>76.62441886914938</v>
      </c>
      <c r="F12" s="406">
        <f t="shared" ref="F12:F14" si="9">B12+D12</f>
        <v>2186.125</v>
      </c>
      <c r="G12" s="520">
        <f>IF(F$16&gt;0,F12*100/F$16,0)</f>
        <v>61.140276469135578</v>
      </c>
      <c r="H12" s="407">
        <v>1670.7719999999999</v>
      </c>
      <c r="I12" s="517">
        <f>IF(H$16&gt;0,H12*100/H$16,0)</f>
        <v>57.127265528273639</v>
      </c>
      <c r="J12" s="408">
        <v>651.71500000000003</v>
      </c>
      <c r="K12" s="517">
        <f>IF(J$16&gt;0,J12*100/J$16,0)</f>
        <v>75.205839079133369</v>
      </c>
      <c r="L12" s="406">
        <f t="shared" ref="L12:L14" si="10">H12+J12</f>
        <v>2322.4870000000001</v>
      </c>
      <c r="M12" s="520">
        <f>IF(L$16&gt;0,L12*100/L$16,0)</f>
        <v>61.259556280504668</v>
      </c>
      <c r="N12" s="405">
        <f>IF(F12&lt;&gt;0,L12*100/F12,"-")</f>
        <v>106.23761221339127</v>
      </c>
    </row>
    <row r="13" spans="1:14" ht="14.1" customHeight="1" x14ac:dyDescent="0.2">
      <c r="A13" s="142" t="s">
        <v>419</v>
      </c>
      <c r="B13" s="407">
        <v>798.649</v>
      </c>
      <c r="C13" s="517">
        <f t="shared" ref="C13:E14" si="11">IF(B$16&gt;0,B13*100/B$16,0)</f>
        <v>28.594020256614332</v>
      </c>
      <c r="D13" s="408">
        <v>136.096</v>
      </c>
      <c r="E13" s="517">
        <f t="shared" si="11"/>
        <v>17.391882186662169</v>
      </c>
      <c r="F13" s="406">
        <f t="shared" si="9"/>
        <v>934.745</v>
      </c>
      <c r="G13" s="520">
        <f>IF(F$16&gt;0,F13*100/F$16,0)</f>
        <v>26.142406188183262</v>
      </c>
      <c r="H13" s="407">
        <v>850.36300000000006</v>
      </c>
      <c r="I13" s="517">
        <f t="shared" ref="I13" si="12">IF(H$16&gt;0,H13*100/H$16,0)</f>
        <v>29.075728403647751</v>
      </c>
      <c r="J13" s="408">
        <v>162.07400000000001</v>
      </c>
      <c r="K13" s="517">
        <f t="shared" ref="K13" si="13">IF(J$16&gt;0,J13*100/J$16,0)</f>
        <v>18.702824337189512</v>
      </c>
      <c r="L13" s="406">
        <f t="shared" si="10"/>
        <v>1012.4370000000001</v>
      </c>
      <c r="M13" s="520">
        <f t="shared" ref="M13:M14" si="14">IF(L$16&gt;0,L13*100/L$16,0)</f>
        <v>26.704752871368196</v>
      </c>
      <c r="N13" s="405">
        <f>IF(F13&lt;&gt;0,L13*100/F13,"-")</f>
        <v>108.31157160509017</v>
      </c>
    </row>
    <row r="14" spans="1:14" ht="14.1" customHeight="1" x14ac:dyDescent="0.2">
      <c r="A14" s="142" t="s">
        <v>543</v>
      </c>
      <c r="B14" s="407">
        <v>170.82900000000001</v>
      </c>
      <c r="C14" s="517">
        <f t="shared" si="11"/>
        <v>6.1161885714715352</v>
      </c>
      <c r="D14" s="408">
        <v>9.9220000000000006</v>
      </c>
      <c r="E14" s="517">
        <f t="shared" si="11"/>
        <v>1.2679450906423555</v>
      </c>
      <c r="F14" s="406">
        <f t="shared" si="9"/>
        <v>180.751</v>
      </c>
      <c r="G14" s="520">
        <f>IF(F$16&gt;0,F14*100/F$16,0)</f>
        <v>5.0551391672812516</v>
      </c>
      <c r="H14" s="407">
        <v>176.48</v>
      </c>
      <c r="I14" s="517">
        <f t="shared" ref="I14" si="15">IF(H$16&gt;0,H14*100/H$16,0)</f>
        <v>6.0342283809099824</v>
      </c>
      <c r="J14" s="408">
        <v>14.648999999999999</v>
      </c>
      <c r="K14" s="517">
        <f t="shared" ref="K14" si="16">IF(J$16&gt;0,J14*100/J$16,0)</f>
        <v>1.6904480281568239</v>
      </c>
      <c r="L14" s="406">
        <f t="shared" si="10"/>
        <v>191.12899999999999</v>
      </c>
      <c r="M14" s="520">
        <f t="shared" si="14"/>
        <v>5.0413533993243345</v>
      </c>
      <c r="N14" s="405">
        <f>IF(F14&lt;&gt;0,L14*100/F14,"-")</f>
        <v>105.74160032309641</v>
      </c>
    </row>
    <row r="15" spans="1:14" ht="14.1" customHeight="1" x14ac:dyDescent="0.2">
      <c r="A15" s="309" t="s">
        <v>31</v>
      </c>
      <c r="B15" s="409">
        <f>SUM(B12:B14)</f>
        <v>2555.9970000000003</v>
      </c>
      <c r="C15" s="518">
        <f t="shared" ref="C15:M15" si="17">SUM(C12:C14)</f>
        <v>91.512328937800547</v>
      </c>
      <c r="D15" s="410">
        <f>SUM(D12:D14)</f>
        <v>745.62400000000002</v>
      </c>
      <c r="E15" s="518">
        <f t="shared" si="17"/>
        <v>95.28424614645391</v>
      </c>
      <c r="F15" s="410">
        <f t="shared" si="17"/>
        <v>3301.6210000000001</v>
      </c>
      <c r="G15" s="521">
        <f>SUM(G12:G14)</f>
        <v>92.337821824600098</v>
      </c>
      <c r="H15" s="409">
        <f>SUM(H12:H14)</f>
        <v>2697.6150000000002</v>
      </c>
      <c r="I15" s="518">
        <f>SUM(I12:I14)</f>
        <v>92.237222312831364</v>
      </c>
      <c r="J15" s="410">
        <f>SUM(J12:J14)</f>
        <v>828.43799999999999</v>
      </c>
      <c r="K15" s="518">
        <f t="shared" si="17"/>
        <v>95.599111444479703</v>
      </c>
      <c r="L15" s="410">
        <f t="shared" si="17"/>
        <v>3526.0529999999999</v>
      </c>
      <c r="M15" s="521">
        <f t="shared" si="17"/>
        <v>93.005662551197204</v>
      </c>
      <c r="N15" s="411">
        <f>IF(F15&lt;&gt;0,L15*100/F15,"-")</f>
        <v>106.7976306184144</v>
      </c>
    </row>
    <row r="16" spans="1:14" s="129" customFormat="1" ht="14.1" customHeight="1" thickBot="1" x14ac:dyDescent="0.25">
      <c r="A16" s="81" t="s">
        <v>113</v>
      </c>
      <c r="B16" s="522">
        <f>B15+B10</f>
        <v>2793.0630000000001</v>
      </c>
      <c r="C16" s="749">
        <f t="shared" ref="C16:M16" si="18">C15+C10</f>
        <v>100</v>
      </c>
      <c r="D16" s="523">
        <f>D15+D10</f>
        <v>782.52600000000007</v>
      </c>
      <c r="E16" s="749">
        <f t="shared" si="18"/>
        <v>99.999999999999986</v>
      </c>
      <c r="F16" s="523">
        <f t="shared" si="18"/>
        <v>3575.5889999999999</v>
      </c>
      <c r="G16" s="750">
        <f>G15+G10</f>
        <v>100.00000000000001</v>
      </c>
      <c r="H16" s="522">
        <f t="shared" si="18"/>
        <v>2924.6490000000003</v>
      </c>
      <c r="I16" s="749">
        <f t="shared" si="18"/>
        <v>99.999999999999972</v>
      </c>
      <c r="J16" s="523">
        <f t="shared" si="18"/>
        <v>866.57500000000005</v>
      </c>
      <c r="K16" s="749">
        <f t="shared" si="18"/>
        <v>100</v>
      </c>
      <c r="L16" s="523">
        <f t="shared" si="18"/>
        <v>3791.2239999999997</v>
      </c>
      <c r="M16" s="750">
        <f t="shared" si="18"/>
        <v>100.00000000000001</v>
      </c>
      <c r="N16" s="524">
        <f>IF(F16&lt;&gt;0,L16*100/F16,"-")</f>
        <v>106.03075465328928</v>
      </c>
    </row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 showPageBreaks="1">
      <selection sqref="A1:N1"/>
      <pageMargins left="0.7" right="0.7" top="0.75" bottom="0.75" header="0.3" footer="0.3"/>
      <pageSetup paperSize="9" scale="81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8" orientation="portrait" verticalDpi="0" r:id="rId3"/>
  <ignoredErrors>
    <ignoredError sqref="F7:F14 L7:L1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8"/>
  <sheetViews>
    <sheetView topLeftCell="A6" zoomScaleNormal="100" workbookViewId="0"/>
  </sheetViews>
  <sheetFormatPr defaultRowHeight="15" x14ac:dyDescent="0.25"/>
  <cols>
    <col min="1" max="1" width="10.7109375" customWidth="1"/>
    <col min="2" max="2" width="89.42578125" customWidth="1"/>
    <col min="3" max="3" width="15.140625" style="45" customWidth="1"/>
    <col min="7" max="7" width="6.5703125" customWidth="1"/>
  </cols>
  <sheetData>
    <row r="1" spans="1:7" s="42" customFormat="1" ht="15.75" customHeight="1" thickBot="1" x14ac:dyDescent="0.3">
      <c r="A1" s="46" t="s">
        <v>354</v>
      </c>
      <c r="B1" s="46"/>
      <c r="C1" s="45"/>
      <c r="D1" s="31"/>
      <c r="E1" s="31"/>
      <c r="F1" s="31"/>
      <c r="G1" s="31"/>
    </row>
    <row r="2" spans="1:7" ht="15.75" thickTop="1" x14ac:dyDescent="0.25">
      <c r="A2" s="44" t="s">
        <v>604</v>
      </c>
      <c r="B2" s="1" t="s">
        <v>302</v>
      </c>
    </row>
    <row r="3" spans="1:7" x14ac:dyDescent="0.25">
      <c r="A3" s="44" t="s">
        <v>324</v>
      </c>
      <c r="B3" s="1" t="s">
        <v>303</v>
      </c>
      <c r="D3" s="44"/>
      <c r="E3" s="1"/>
    </row>
    <row r="4" spans="1:7" x14ac:dyDescent="0.25">
      <c r="A4" s="44" t="s">
        <v>325</v>
      </c>
      <c r="B4" s="1" t="s">
        <v>304</v>
      </c>
      <c r="D4" s="44"/>
      <c r="E4" s="47"/>
    </row>
    <row r="5" spans="1:7" x14ac:dyDescent="0.25">
      <c r="A5" s="44" t="s">
        <v>250</v>
      </c>
      <c r="B5" s="1" t="s">
        <v>482</v>
      </c>
      <c r="D5" s="44"/>
      <c r="E5" s="47"/>
    </row>
    <row r="6" spans="1:7" x14ac:dyDescent="0.25">
      <c r="A6" s="44" t="s">
        <v>326</v>
      </c>
      <c r="B6" s="1" t="s">
        <v>305</v>
      </c>
    </row>
    <row r="7" spans="1:7" x14ac:dyDescent="0.25">
      <c r="A7" s="44" t="s">
        <v>251</v>
      </c>
      <c r="B7" s="1" t="s">
        <v>306</v>
      </c>
    </row>
    <row r="8" spans="1:7" x14ac:dyDescent="0.25">
      <c r="A8" s="44" t="s">
        <v>327</v>
      </c>
      <c r="B8" s="1" t="s">
        <v>307</v>
      </c>
    </row>
    <row r="9" spans="1:7" x14ac:dyDescent="0.25">
      <c r="A9" s="44" t="s">
        <v>328</v>
      </c>
      <c r="B9" s="1" t="s">
        <v>562</v>
      </c>
    </row>
    <row r="10" spans="1:7" x14ac:dyDescent="0.25">
      <c r="A10" s="44" t="s">
        <v>252</v>
      </c>
      <c r="B10" s="1" t="s">
        <v>355</v>
      </c>
    </row>
    <row r="11" spans="1:7" x14ac:dyDescent="0.25">
      <c r="A11" s="44" t="s">
        <v>329</v>
      </c>
      <c r="B11" s="1" t="s">
        <v>308</v>
      </c>
    </row>
    <row r="12" spans="1:7" x14ac:dyDescent="0.25">
      <c r="A12" s="44" t="s">
        <v>253</v>
      </c>
      <c r="B12" s="1" t="s">
        <v>309</v>
      </c>
    </row>
    <row r="13" spans="1:7" x14ac:dyDescent="0.25">
      <c r="A13" s="44" t="s">
        <v>330</v>
      </c>
      <c r="B13" s="1" t="s">
        <v>310</v>
      </c>
    </row>
    <row r="14" spans="1:7" x14ac:dyDescent="0.25">
      <c r="A14" s="44" t="s">
        <v>331</v>
      </c>
      <c r="B14" s="1" t="s">
        <v>357</v>
      </c>
    </row>
    <row r="15" spans="1:7" x14ac:dyDescent="0.25">
      <c r="A15" s="44" t="s">
        <v>332</v>
      </c>
      <c r="B15" s="1" t="s">
        <v>356</v>
      </c>
    </row>
    <row r="16" spans="1:7" x14ac:dyDescent="0.25">
      <c r="A16" s="44" t="s">
        <v>333</v>
      </c>
      <c r="B16" s="1" t="s">
        <v>566</v>
      </c>
    </row>
    <row r="17" spans="1:6" x14ac:dyDescent="0.25">
      <c r="A17" s="44" t="s">
        <v>334</v>
      </c>
      <c r="B17" s="1" t="s">
        <v>567</v>
      </c>
    </row>
    <row r="18" spans="1:6" x14ac:dyDescent="0.25">
      <c r="A18" s="44" t="s">
        <v>335</v>
      </c>
      <c r="B18" s="1" t="s">
        <v>311</v>
      </c>
    </row>
    <row r="19" spans="1:6" x14ac:dyDescent="0.25">
      <c r="A19" s="44" t="s">
        <v>254</v>
      </c>
      <c r="B19" s="1" t="s">
        <v>358</v>
      </c>
    </row>
    <row r="20" spans="1:6" x14ac:dyDescent="0.25">
      <c r="A20" s="44" t="s">
        <v>336</v>
      </c>
      <c r="B20" s="1" t="s">
        <v>312</v>
      </c>
    </row>
    <row r="21" spans="1:6" x14ac:dyDescent="0.25">
      <c r="A21" s="44" t="s">
        <v>337</v>
      </c>
      <c r="B21" s="1" t="s">
        <v>313</v>
      </c>
    </row>
    <row r="22" spans="1:6" x14ac:dyDescent="0.25">
      <c r="A22" s="44" t="s">
        <v>338</v>
      </c>
      <c r="B22" s="1" t="s">
        <v>314</v>
      </c>
    </row>
    <row r="23" spans="1:6" x14ac:dyDescent="0.25">
      <c r="A23" s="44" t="s">
        <v>339</v>
      </c>
      <c r="B23" s="1" t="s">
        <v>315</v>
      </c>
    </row>
    <row r="24" spans="1:6" x14ac:dyDescent="0.25">
      <c r="A24" s="44" t="s">
        <v>340</v>
      </c>
      <c r="B24" s="1" t="s">
        <v>316</v>
      </c>
    </row>
    <row r="25" spans="1:6" x14ac:dyDescent="0.25">
      <c r="A25" s="44" t="s">
        <v>341</v>
      </c>
      <c r="B25" s="1" t="s">
        <v>317</v>
      </c>
    </row>
    <row r="26" spans="1:6" x14ac:dyDescent="0.25">
      <c r="A26" s="44" t="s">
        <v>342</v>
      </c>
      <c r="B26" s="1" t="s">
        <v>318</v>
      </c>
    </row>
    <row r="27" spans="1:6" x14ac:dyDescent="0.25">
      <c r="A27" s="44" t="s">
        <v>343</v>
      </c>
      <c r="B27" s="1" t="s">
        <v>319</v>
      </c>
    </row>
    <row r="28" spans="1:6" x14ac:dyDescent="0.25">
      <c r="A28" s="44" t="s">
        <v>344</v>
      </c>
      <c r="B28" s="810" t="s">
        <v>5</v>
      </c>
    </row>
    <row r="29" spans="1:6" x14ac:dyDescent="0.25">
      <c r="A29" s="44" t="s">
        <v>345</v>
      </c>
      <c r="B29" s="810" t="s">
        <v>320</v>
      </c>
    </row>
    <row r="30" spans="1:6" x14ac:dyDescent="0.25">
      <c r="A30" s="44" t="s">
        <v>346</v>
      </c>
      <c r="B30" s="810" t="s">
        <v>321</v>
      </c>
      <c r="D30" s="44"/>
      <c r="E30" s="810"/>
      <c r="F30" s="3"/>
    </row>
    <row r="31" spans="1:6" x14ac:dyDescent="0.25">
      <c r="A31" s="44" t="s">
        <v>347</v>
      </c>
      <c r="B31" s="810" t="s">
        <v>322</v>
      </c>
      <c r="D31" s="44"/>
      <c r="E31" s="810"/>
    </row>
    <row r="32" spans="1:6" x14ac:dyDescent="0.25">
      <c r="A32" s="44" t="s">
        <v>348</v>
      </c>
      <c r="B32" s="810" t="s">
        <v>491</v>
      </c>
      <c r="D32" s="44"/>
      <c r="E32" s="810"/>
    </row>
    <row r="33" spans="1:5" x14ac:dyDescent="0.25">
      <c r="A33" s="44" t="s">
        <v>349</v>
      </c>
      <c r="B33" s="810" t="s">
        <v>439</v>
      </c>
      <c r="D33" s="44"/>
      <c r="E33" s="810"/>
    </row>
    <row r="34" spans="1:5" x14ac:dyDescent="0.25">
      <c r="A34" s="44" t="s">
        <v>350</v>
      </c>
      <c r="B34" s="810" t="s">
        <v>451</v>
      </c>
      <c r="D34" s="44"/>
      <c r="E34" s="810"/>
    </row>
    <row r="35" spans="1:5" x14ac:dyDescent="0.25">
      <c r="A35" s="44" t="s">
        <v>351</v>
      </c>
      <c r="B35" s="810" t="s">
        <v>360</v>
      </c>
      <c r="D35" s="44"/>
      <c r="E35" s="810"/>
    </row>
    <row r="36" spans="1:5" x14ac:dyDescent="0.25">
      <c r="A36" s="43" t="s">
        <v>352</v>
      </c>
      <c r="B36" s="1" t="s">
        <v>323</v>
      </c>
    </row>
    <row r="37" spans="1:5" x14ac:dyDescent="0.25">
      <c r="A37" s="43" t="s">
        <v>353</v>
      </c>
      <c r="B37" s="1" t="s">
        <v>633</v>
      </c>
    </row>
    <row r="38" spans="1:5" x14ac:dyDescent="0.25">
      <c r="A38" s="43" t="s">
        <v>548</v>
      </c>
      <c r="B38" s="1" t="s">
        <v>310</v>
      </c>
    </row>
  </sheetData>
  <customSheetViews>
    <customSheetView guid="{5507C501-9942-4310-9E0E-987180BD1180}">
      <selection activeCell="B30" sqref="B30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B1" sqref="B1:B9"/>
      <pageMargins left="0.7" right="0.7" top="0.75" bottom="0.75" header="0.3" footer="0.3"/>
      <pageSetup paperSize="9" orientation="portrait" verticalDpi="0" r:id="rId2"/>
    </customSheetView>
  </customSheetViews>
  <phoneticPr fontId="18" type="noConversion"/>
  <conditionalFormatting sqref="D32">
    <cfRule type="cellIs" dxfId="19" priority="39" operator="equal">
      <formula>"ne"</formula>
    </cfRule>
    <cfRule type="cellIs" dxfId="18" priority="40" operator="equal">
      <formula>"da"</formula>
    </cfRule>
  </conditionalFormatting>
  <conditionalFormatting sqref="D33">
    <cfRule type="cellIs" dxfId="17" priority="33" operator="equal">
      <formula>"ne"</formula>
    </cfRule>
    <cfRule type="cellIs" dxfId="16" priority="34" operator="equal">
      <formula>"da"</formula>
    </cfRule>
  </conditionalFormatting>
  <conditionalFormatting sqref="D34">
    <cfRule type="cellIs" dxfId="15" priority="31" operator="equal">
      <formula>"ne"</formula>
    </cfRule>
    <cfRule type="cellIs" dxfId="14" priority="32" operator="equal">
      <formula>"da"</formula>
    </cfRule>
  </conditionalFormatting>
  <conditionalFormatting sqref="D35">
    <cfRule type="cellIs" dxfId="13" priority="29" operator="equal">
      <formula>"ne"</formula>
    </cfRule>
    <cfRule type="cellIs" dxfId="12" priority="30" operator="equal">
      <formula>"da"</formula>
    </cfRule>
  </conditionalFormatting>
  <conditionalFormatting sqref="A30">
    <cfRule type="cellIs" dxfId="11" priority="27" operator="equal">
      <formula>"ne"</formula>
    </cfRule>
    <cfRule type="cellIs" dxfId="10" priority="28" operator="equal">
      <formula>"da"</formula>
    </cfRule>
  </conditionalFormatting>
  <conditionalFormatting sqref="A31">
    <cfRule type="cellIs" dxfId="9" priority="25" operator="equal">
      <formula>"ne"</formula>
    </cfRule>
    <cfRule type="cellIs" dxfId="8" priority="26" operator="equal">
      <formula>"da"</formula>
    </cfRule>
  </conditionalFormatting>
  <conditionalFormatting sqref="A32">
    <cfRule type="cellIs" dxfId="7" priority="23" operator="equal">
      <formula>"ne"</formula>
    </cfRule>
    <cfRule type="cellIs" dxfId="6" priority="24" operator="equal">
      <formula>"da"</formula>
    </cfRule>
  </conditionalFormatting>
  <conditionalFormatting sqref="A33">
    <cfRule type="cellIs" dxfId="5" priority="17" operator="equal">
      <formula>"ne"</formula>
    </cfRule>
    <cfRule type="cellIs" dxfId="4" priority="18" operator="equal">
      <formula>"da"</formula>
    </cfRule>
  </conditionalFormatting>
  <conditionalFormatting sqref="A34">
    <cfRule type="cellIs" dxfId="3" priority="15" operator="equal">
      <formula>"ne"</formula>
    </cfRule>
    <cfRule type="cellIs" dxfId="2" priority="16" operator="equal">
      <formula>"da"</formula>
    </cfRule>
  </conditionalFormatting>
  <conditionalFormatting sqref="A35">
    <cfRule type="cellIs" dxfId="1" priority="13" operator="equal">
      <formula>"ne"</formula>
    </cfRule>
    <cfRule type="cellIs" dxfId="0" priority="14" operator="equal">
      <formula>"da"</formula>
    </cfRule>
  </conditionalFormatting>
  <hyperlinks>
    <hyperlink ref="B2" location="'Tab 0'!B2" display="Банке РС и организациони дијелови банака из ФБиХ у РС" xr:uid="{992DBF5E-71F0-4623-B8DE-3DC663B8F0B9}"/>
    <hyperlink ref="B3" location="'Tab 1'!A1" display="Тржишно учешће банака у укупној активи, капиталу и депозитима" xr:uid="{71A12721-4737-4722-89F4-4F7A081CC2BC}"/>
    <hyperlink ref="B4" location="'Tab 2'!A1" display="Актива по запосленом" xr:uid="{03136562-746F-4E25-96F6-F6177616AFD5}"/>
    <hyperlink ref="B5" location="'Tab 3'!A3" display="Биланс стања" xr:uid="{2EB5F06A-5B62-4EA1-85F9-1B1A18CDCAE3}"/>
    <hyperlink ref="B6" location="'Tab 4'!A3" display="Секторска структура депозита" xr:uid="{9937EE2B-15F4-4EBA-96E2-9F437CFFBDC6}"/>
    <hyperlink ref="B7" location="'Tab 5'!A3" display="Структура депозита по валути" xr:uid="{DB90A35E-D995-4421-BCB7-133BB0623A5A}"/>
    <hyperlink ref="B8" location="'Tab 6'!A3" display="Рочна структура депозита" xr:uid="{9DF9FD76-8E0F-497F-BA55-3AF45362A812}"/>
    <hyperlink ref="B9" location="'Tab 7'!A3" display="Кредити и штедња грађана" xr:uid="{50372E29-A5CA-44F0-99A6-26B986FC4E77}"/>
    <hyperlink ref="B10" location="'Tab 8'!A3" display="Рочна и секторска структура депозита" xr:uid="{BE45F091-9DDD-4E43-9C51-55A243B55070}"/>
    <hyperlink ref="B11" location="'Tab 9'!A3" display="Структура ванбилансне активе" xr:uid="{215AFEB8-BE4E-4B24-901A-0AC7BA09A597}"/>
    <hyperlink ref="B12" location="'Tab 10'!A3" display="Структура новчаних средстава" xr:uid="{F204D02A-DC69-4615-9250-B9A7631A4C02}"/>
    <hyperlink ref="B13" location="'Tab 11'!A3" display="Секторска структура укупних кредита" xr:uid="{0A870875-D08A-42B9-927D-6C8501DFDD2C}"/>
    <hyperlink ref="B14" location="'Tab 12'!A3" display="Рочна структура кредита" xr:uid="{F159A246-1461-460C-BABA-127CB108AB95}"/>
    <hyperlink ref="B15" location="'Tab 13'!A3" display="Рочна и секторска структура кредита" xr:uid="{FC881D78-B2B7-424D-8E41-03505DB2A5E2}"/>
    <hyperlink ref="B16" location="'Tab 14'!A3" display="Структура кредита грађанима банака РС и посл. јединица банака из ФБиХ" xr:uid="{D1FE86E3-7098-4FE1-BA0F-2E0F8CBA1E9E}"/>
    <hyperlink ref="B17" location="'Tab 15'!A3" display="Намјенска структура кредита грађанима за општу потрошњу" xr:uid="{23AF487A-C6CC-4F46-B7A4-3631C00F733D}"/>
    <hyperlink ref="B18" location="'Tab 16'!A3" display="Прикупљени депозити и пласирани кредити" xr:uid="{67A2028E-2044-4707-B448-6FCCE0347A77}"/>
    <hyperlink ref="B19" location="'Tab 17'!A4" display="Задуженост становништва по кредитима (осим кредита за обављање дјелатности)" xr:uid="{2E879181-5B39-4120-A41D-5E5EC639630B}"/>
    <hyperlink ref="B20" location="'Tab 18'!A2" display="Биланс успјеха банкарског сектора РС" xr:uid="{DCEA5610-4EF2-423A-A3B1-F2FE430D3EB2}"/>
    <hyperlink ref="B21" location="'Tab 19'!A2" display="ROAA и ROAE показатељи" xr:uid="{FB68DD0A-B3C4-4A0C-94D4-492C8669938B}"/>
    <hyperlink ref="B22" location="'Tab 20'!A4" display="Укупна финансијска имовина према начину вредновања и ЕCL" xr:uid="{1C2332B2-8938-4D44-8468-2F1B956B2A0D}"/>
    <hyperlink ref="B23" location="'Tab 21'!A4" display="Укупна финансијска имовина према нивоима кредитног ризика" xr:uid="{D4C4F571-30C4-4280-9DE2-F94B36F7A464}"/>
    <hyperlink ref="B24" location="'Tab 22'!A4" display="Преглед кредита правним и физичким лицима према нивоу кредитног ризика и припадајући ECL" xr:uid="{2F19396F-7CD9-4A02-BE94-7BB212A10893}"/>
    <hyperlink ref="B25" location="'Tab 23'!A1" display="Просјечне пондерисане каматне стопе на кредите" xr:uid="{5CC72E7B-7673-4B9D-845E-4B44D56FD23E}"/>
    <hyperlink ref="B26" location="'Tab 24'!A3" display="Просјечне пондерисане каматне стопе на депозите" xr:uid="{5BFCFCC0-189C-49E5-9DFF-FA7C2C85AA43}"/>
    <hyperlink ref="B27" location="'Tab 25'!B2" display="Просјечне пондерисане каматне стопе на прекорачења и депозите по виђењу" xr:uid="{7E02C07B-EBE7-43E9-BADD-B4C9F7EFC607}"/>
    <hyperlink ref="B28" location="'Tab 26'!B2" display="Структура капитала" xr:uid="{FEFBAF6C-E9B2-43ED-8F46-95133679AFE6}"/>
    <hyperlink ref="B29" location="'Tab 27'!A1" display="Укупна изложеност банкарског сектора ризику " xr:uid="{6212E7E5-6E4B-4BA9-890D-3DBD9AF33DE9}"/>
    <hyperlink ref="B30" location="'Tab 28'!B2" display="Показатељи адекватности капитала" xr:uid="{EB5AB290-01A5-408E-B56C-460C4DB0B069}"/>
    <hyperlink ref="B31" location="'Tab 29'!B2" display="Стопа финансијске полуге" xr:uid="{29F32C8C-EC8B-4A11-8AD9-21FD3191EDF3}"/>
    <hyperlink ref="B32" location="'Tab 30'!B2" display="Коефицијент покрића ликвидности - LCR" xr:uid="{ED3AA62B-EF9D-414E-BB71-573822655318}"/>
    <hyperlink ref="B33" location="'Tab 31'!B2" display="Рочна структура депозита по преосталом доспијећу" xr:uid="{2CC828F7-3011-43F3-AEDE-2882598088BE}"/>
    <hyperlink ref="B34" location="'Tab 32'!B2" display="Показатељи ликвидности" xr:uid="{400B0636-14AD-4D58-8BBD-C380767A4F0D}"/>
    <hyperlink ref="B35" location="'Tab 33'!B2" display="Унутрашњи платни промет" xr:uid="{936E7FD8-6474-45A3-BC84-C7CEFC935F22}"/>
    <hyperlink ref="B36" location="'Pr 1'!B2" display="Основни подаци о банкама" xr:uid="{5489E828-F3C9-431B-911B-43B5B1463059}"/>
    <hyperlink ref="B37" location="'Pr 2'!A3" display="Биланс стања" xr:uid="{6AFF02C2-BD29-46AB-9412-5034C54A19BF}"/>
    <hyperlink ref="B38" location="'Pr 3'!A2" display="Секторска структура укупних кредита" xr:uid="{BE468946-762B-491D-A3F8-378EAEA2D3ED}"/>
  </hyperlinks>
  <pageMargins left="0.7" right="0.7" top="0.75" bottom="0.75" header="0.3" footer="0.3"/>
  <pageSetup paperSize="9" orientation="portrait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7"/>
  <dimension ref="A1:N16"/>
  <sheetViews>
    <sheetView topLeftCell="A2" zoomScaleNormal="100" workbookViewId="0">
      <selection activeCell="A3" sqref="A3"/>
    </sheetView>
  </sheetViews>
  <sheetFormatPr defaultColWidth="8.7109375" defaultRowHeight="12" x14ac:dyDescent="0.2"/>
  <cols>
    <col min="1" max="1" width="27.5703125" style="4" customWidth="1"/>
    <col min="2" max="2" width="7.85546875" style="4" bestFit="1" customWidth="1"/>
    <col min="3" max="3" width="4.85546875" style="4" customWidth="1"/>
    <col min="4" max="4" width="7.42578125" style="4" customWidth="1"/>
    <col min="5" max="5" width="4.7109375" style="4" customWidth="1"/>
    <col min="6" max="6" width="9" style="4" bestFit="1" customWidth="1"/>
    <col min="7" max="7" width="5.28515625" style="4" customWidth="1"/>
    <col min="8" max="8" width="7.85546875" style="4" bestFit="1" customWidth="1"/>
    <col min="9" max="9" width="4.7109375" style="4" customWidth="1"/>
    <col min="10" max="10" width="7.140625" style="4" customWidth="1"/>
    <col min="11" max="11" width="5" style="4" customWidth="1"/>
    <col min="12" max="12" width="7.85546875" style="4" bestFit="1" customWidth="1"/>
    <col min="13" max="13" width="5.5703125" style="4" customWidth="1"/>
    <col min="14" max="14" width="6.85546875" style="4" customWidth="1"/>
    <col min="15" max="16384" width="8.7109375" style="4"/>
  </cols>
  <sheetData>
    <row r="1" spans="1:14" hidden="1" x14ac:dyDescent="0.2">
      <c r="A1" s="146"/>
      <c r="B1" s="128"/>
      <c r="C1" s="128"/>
      <c r="D1" s="128"/>
      <c r="E1" s="128"/>
      <c r="F1" s="128"/>
      <c r="G1" s="128"/>
      <c r="H1" s="128"/>
      <c r="I1" s="128"/>
    </row>
    <row r="2" spans="1:14" x14ac:dyDescent="0.2">
      <c r="A2" s="146"/>
      <c r="B2" s="128"/>
      <c r="C2" s="128"/>
      <c r="D2" s="128"/>
      <c r="E2" s="128"/>
      <c r="F2" s="128"/>
      <c r="G2" s="128"/>
      <c r="H2" s="128"/>
      <c r="I2" s="128"/>
    </row>
    <row r="3" spans="1:14" x14ac:dyDescent="0.2">
      <c r="A3" s="89" t="s">
        <v>567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300" t="s">
        <v>401</v>
      </c>
    </row>
    <row r="4" spans="1:14" x14ac:dyDescent="0.2">
      <c r="A4" s="815" t="s">
        <v>10</v>
      </c>
      <c r="B4" s="860" t="s">
        <v>779</v>
      </c>
      <c r="C4" s="861"/>
      <c r="D4" s="861"/>
      <c r="E4" s="861"/>
      <c r="F4" s="861"/>
      <c r="G4" s="862"/>
      <c r="H4" s="860" t="s">
        <v>780</v>
      </c>
      <c r="I4" s="861"/>
      <c r="J4" s="861"/>
      <c r="K4" s="861"/>
      <c r="L4" s="861"/>
      <c r="M4" s="862"/>
      <c r="N4" s="837" t="s">
        <v>9</v>
      </c>
    </row>
    <row r="5" spans="1:14" ht="27.95" customHeight="1" x14ac:dyDescent="0.2">
      <c r="A5" s="859"/>
      <c r="B5" s="148" t="s">
        <v>34</v>
      </c>
      <c r="C5" s="145" t="s">
        <v>3</v>
      </c>
      <c r="D5" s="145" t="s">
        <v>114</v>
      </c>
      <c r="E5" s="145" t="s">
        <v>3</v>
      </c>
      <c r="F5" s="145" t="s">
        <v>31</v>
      </c>
      <c r="G5" s="149" t="s">
        <v>3</v>
      </c>
      <c r="H5" s="148" t="s">
        <v>34</v>
      </c>
      <c r="I5" s="145" t="s">
        <v>3</v>
      </c>
      <c r="J5" s="145" t="s">
        <v>114</v>
      </c>
      <c r="K5" s="145" t="s">
        <v>3</v>
      </c>
      <c r="L5" s="145" t="s">
        <v>31</v>
      </c>
      <c r="M5" s="312" t="s">
        <v>3</v>
      </c>
      <c r="N5" s="858"/>
    </row>
    <row r="6" spans="1:14" ht="14.1" customHeight="1" x14ac:dyDescent="0.2">
      <c r="A6" s="8" t="s">
        <v>504</v>
      </c>
      <c r="B6" s="303"/>
      <c r="C6" s="6"/>
      <c r="D6" s="9"/>
      <c r="E6" s="6"/>
      <c r="F6" s="9"/>
      <c r="G6" s="150"/>
      <c r="H6" s="303"/>
      <c r="I6" s="6"/>
      <c r="J6" s="9"/>
      <c r="K6" s="6"/>
      <c r="L6" s="9"/>
      <c r="M6" s="150"/>
      <c r="N6" s="6"/>
    </row>
    <row r="7" spans="1:14" ht="14.1" customHeight="1" x14ac:dyDescent="0.2">
      <c r="A7" s="56" t="s">
        <v>420</v>
      </c>
      <c r="B7" s="305">
        <v>18.905999999999999</v>
      </c>
      <c r="C7" s="9">
        <f>IF(B$15&gt;0,B7*100/B$15,0)</f>
        <v>1.0652593928596181</v>
      </c>
      <c r="D7" s="304">
        <v>12.867000000000001</v>
      </c>
      <c r="E7" s="9">
        <f>IF(D$15&gt;0,D7*100/D$15,0)</f>
        <v>2.0254635095440938</v>
      </c>
      <c r="F7" s="9">
        <f>B7+D7</f>
        <v>31.773</v>
      </c>
      <c r="G7" s="141">
        <f>IF(F$15&gt;0,F7*100/F$15,0)</f>
        <v>1.3183593142191359</v>
      </c>
      <c r="H7" s="305">
        <v>14.868</v>
      </c>
      <c r="I7" s="9">
        <f>IF(H$15&gt;0,H7*100/H$15,0)</f>
        <v>0.80427779716165881</v>
      </c>
      <c r="J7" s="304">
        <v>16.219000000000001</v>
      </c>
      <c r="K7" s="9">
        <f>IF(J$15&gt;0,J7*100/J$15,0)</f>
        <v>2.3556700057660831</v>
      </c>
      <c r="L7" s="9">
        <f>H7+J7</f>
        <v>31.087000000000003</v>
      </c>
      <c r="M7" s="141">
        <f>IF(L$15&gt;0,L7*100/L$15,0)</f>
        <v>1.2252850077489312</v>
      </c>
      <c r="N7" s="6">
        <f>IF(F7&lt;&gt;0,L7*100/F7,"-")</f>
        <v>97.840934126459587</v>
      </c>
    </row>
    <row r="8" spans="1:14" ht="14.1" customHeight="1" x14ac:dyDescent="0.2">
      <c r="A8" s="56" t="s">
        <v>421</v>
      </c>
      <c r="B8" s="305">
        <v>2.5390000000000001</v>
      </c>
      <c r="C8" s="9">
        <f t="shared" ref="C8:E12" si="0">IF(B$15&gt;0,B8*100/B$15,0)</f>
        <v>0.14306006550674763</v>
      </c>
      <c r="D8" s="304">
        <v>0.35799999999999998</v>
      </c>
      <c r="E8" s="9">
        <f t="shared" si="0"/>
        <v>5.6354700895063767E-2</v>
      </c>
      <c r="F8" s="9">
        <f t="shared" ref="F8:F11" si="1">B8+D8</f>
        <v>2.8970000000000002</v>
      </c>
      <c r="G8" s="141">
        <f t="shared" ref="G8:G14" si="2">IF(F$15&gt;0,F8*100/F$15,0)</f>
        <v>0.12020542389112886</v>
      </c>
      <c r="H8" s="305">
        <v>1.8779999999999999</v>
      </c>
      <c r="I8" s="9">
        <f>IF(H$15&gt;0,H8*100/H$15,0)</f>
        <v>0.10158956840661791</v>
      </c>
      <c r="J8" s="304">
        <v>0.26600000000000001</v>
      </c>
      <c r="K8" s="9">
        <f>IF(J$15&gt;0,J8*100/J$15,0)</f>
        <v>3.8634208122188672E-2</v>
      </c>
      <c r="L8" s="9">
        <f t="shared" ref="L8:L11" si="3">H8+J8</f>
        <v>2.1440000000000001</v>
      </c>
      <c r="M8" s="141">
        <f t="shared" ref="M8:M14" si="4">IF(L$15&gt;0,L8*100/L$15,0)</f>
        <v>8.4505132583192602E-2</v>
      </c>
      <c r="N8" s="6">
        <f t="shared" ref="N8:N15" si="5">IF(F8&lt;&gt;0,L8*100/F8,"-")</f>
        <v>74.0075940628236</v>
      </c>
    </row>
    <row r="9" spans="1:14" ht="14.1" customHeight="1" x14ac:dyDescent="0.2">
      <c r="A9" s="56" t="s">
        <v>422</v>
      </c>
      <c r="B9" s="305">
        <v>31.766999999999999</v>
      </c>
      <c r="C9" s="9">
        <f t="shared" si="0"/>
        <v>1.789912997618295</v>
      </c>
      <c r="D9" s="304">
        <v>16.327999999999999</v>
      </c>
      <c r="E9" s="9">
        <f t="shared" si="0"/>
        <v>2.5702780899849196</v>
      </c>
      <c r="F9" s="9">
        <f t="shared" si="1"/>
        <v>48.094999999999999</v>
      </c>
      <c r="G9" s="141">
        <f t="shared" si="2"/>
        <v>1.9956092033289063</v>
      </c>
      <c r="H9" s="305">
        <v>33.536000000000001</v>
      </c>
      <c r="I9" s="9">
        <f t="shared" ref="I9:K9" si="6">IF(H$15&gt;0,H9*100/H$15,0)</f>
        <v>1.8141148914187109</v>
      </c>
      <c r="J9" s="304">
        <v>16.759</v>
      </c>
      <c r="K9" s="9">
        <f t="shared" si="6"/>
        <v>2.4341003530818042</v>
      </c>
      <c r="L9" s="9">
        <f t="shared" si="3"/>
        <v>50.295000000000002</v>
      </c>
      <c r="M9" s="141">
        <f t="shared" si="4"/>
        <v>1.9823627067498468</v>
      </c>
      <c r="N9" s="6">
        <f t="shared" si="5"/>
        <v>104.57428007069342</v>
      </c>
    </row>
    <row r="10" spans="1:14" ht="14.1" customHeight="1" x14ac:dyDescent="0.2">
      <c r="A10" s="56" t="s">
        <v>423</v>
      </c>
      <c r="B10" s="303">
        <v>63.828000000000003</v>
      </c>
      <c r="C10" s="9">
        <f t="shared" si="0"/>
        <v>3.5963914380325668</v>
      </c>
      <c r="D10" s="9">
        <v>22.568999999999999</v>
      </c>
      <c r="E10" s="9">
        <f t="shared" si="0"/>
        <v>3.5527073868734478</v>
      </c>
      <c r="F10" s="144">
        <f t="shared" si="1"/>
        <v>86.397000000000006</v>
      </c>
      <c r="G10" s="141">
        <f t="shared" si="2"/>
        <v>3.5848767718059578</v>
      </c>
      <c r="H10" s="303">
        <v>62.287999999999997</v>
      </c>
      <c r="I10" s="9">
        <f t="shared" ref="I10:K10" si="7">IF(H$15&gt;0,H10*100/H$15,0)</f>
        <v>3.3694414467046947</v>
      </c>
      <c r="J10" s="9">
        <v>23.001000000000001</v>
      </c>
      <c r="K10" s="9">
        <f t="shared" si="7"/>
        <v>3.340697071497976</v>
      </c>
      <c r="L10" s="144">
        <f t="shared" si="3"/>
        <v>85.289000000000001</v>
      </c>
      <c r="M10" s="141">
        <f t="shared" si="4"/>
        <v>3.3616409761604071</v>
      </c>
      <c r="N10" s="6">
        <f t="shared" si="5"/>
        <v>98.717548063011435</v>
      </c>
    </row>
    <row r="11" spans="1:14" ht="14.1" customHeight="1" x14ac:dyDescent="0.2">
      <c r="A11" s="56" t="s">
        <v>424</v>
      </c>
      <c r="B11" s="305">
        <v>0</v>
      </c>
      <c r="C11" s="9">
        <f t="shared" si="0"/>
        <v>0</v>
      </c>
      <c r="D11" s="304">
        <v>0</v>
      </c>
      <c r="E11" s="9">
        <f t="shared" si="0"/>
        <v>0</v>
      </c>
      <c r="F11" s="9">
        <f t="shared" si="1"/>
        <v>0</v>
      </c>
      <c r="G11" s="141">
        <f t="shared" si="2"/>
        <v>0</v>
      </c>
      <c r="H11" s="305">
        <v>0</v>
      </c>
      <c r="I11" s="9">
        <f t="shared" ref="I11:K11" si="8">IF(H$15&gt;0,H11*100/H$15,0)</f>
        <v>0</v>
      </c>
      <c r="J11" s="304">
        <v>0</v>
      </c>
      <c r="K11" s="9">
        <f t="shared" si="8"/>
        <v>0</v>
      </c>
      <c r="L11" s="9">
        <f t="shared" si="3"/>
        <v>0</v>
      </c>
      <c r="M11" s="141">
        <f t="shared" si="4"/>
        <v>0</v>
      </c>
      <c r="N11" s="6" t="str">
        <f t="shared" si="5"/>
        <v>-</v>
      </c>
    </row>
    <row r="12" spans="1:14" ht="14.1" customHeight="1" x14ac:dyDescent="0.2">
      <c r="A12" s="56" t="s">
        <v>545</v>
      </c>
      <c r="B12" s="305">
        <v>1628.7249999999999</v>
      </c>
      <c r="C12" s="9">
        <f t="shared" si="0"/>
        <v>91.770581013185321</v>
      </c>
      <c r="D12" s="304">
        <v>570.346</v>
      </c>
      <c r="E12" s="9">
        <f t="shared" si="0"/>
        <v>89.781224124849274</v>
      </c>
      <c r="F12" s="9">
        <f t="shared" ref="F12:F14" si="9">B12+D12</f>
        <v>2199.0709999999999</v>
      </c>
      <c r="G12" s="141">
        <f t="shared" si="2"/>
        <v>91.246207014735432</v>
      </c>
      <c r="H12" s="305">
        <v>1710.96</v>
      </c>
      <c r="I12" s="9">
        <f t="shared" ref="I12:K12" si="10">IF(H$15&gt;0,H12*100/H$15,0)</f>
        <v>92.553614462719381</v>
      </c>
      <c r="J12" s="304">
        <v>614.16200000000003</v>
      </c>
      <c r="K12" s="9">
        <f t="shared" si="10"/>
        <v>89.201738829848267</v>
      </c>
      <c r="L12" s="9">
        <f t="shared" ref="L12:L14" si="11">H12+J12</f>
        <v>2325.1220000000003</v>
      </c>
      <c r="M12" s="141">
        <f t="shared" si="4"/>
        <v>91.644003209933757</v>
      </c>
      <c r="N12" s="6">
        <f t="shared" si="5"/>
        <v>105.73201138116961</v>
      </c>
    </row>
    <row r="13" spans="1:14" ht="14.1" customHeight="1" x14ac:dyDescent="0.2">
      <c r="A13" s="56" t="s">
        <v>425</v>
      </c>
      <c r="B13" s="305">
        <v>7.6760000000000002</v>
      </c>
      <c r="C13" s="9">
        <f>IF(B$15&gt;0,B13*100/B$15,0)</f>
        <v>0.43250455408814287</v>
      </c>
      <c r="D13" s="304">
        <v>0</v>
      </c>
      <c r="E13" s="9">
        <f>IF(D$15&gt;0,D13*100/D$15,0)</f>
        <v>0</v>
      </c>
      <c r="F13" s="9">
        <f t="shared" si="9"/>
        <v>7.6760000000000002</v>
      </c>
      <c r="G13" s="141">
        <f t="shared" si="2"/>
        <v>0.31850080558795479</v>
      </c>
      <c r="H13" s="305">
        <v>5.9340000000000002</v>
      </c>
      <c r="I13" s="9">
        <f>IF(H$15&gt;0,H13*100/H$15,0)</f>
        <v>0.32099707078001638</v>
      </c>
      <c r="J13" s="304">
        <v>0</v>
      </c>
      <c r="K13" s="9">
        <f>IF(J$15&gt;0,J13*100/J$15,0)</f>
        <v>0</v>
      </c>
      <c r="L13" s="9">
        <f t="shared" si="11"/>
        <v>5.9340000000000002</v>
      </c>
      <c r="M13" s="141">
        <f t="shared" si="4"/>
        <v>0.23388687348351905</v>
      </c>
      <c r="N13" s="6">
        <f>IF(F13&lt;&gt;0,L13*100/F13,"-")</f>
        <v>77.305888483585193</v>
      </c>
    </row>
    <row r="14" spans="1:14" ht="24" x14ac:dyDescent="0.2">
      <c r="A14" s="56" t="s">
        <v>544</v>
      </c>
      <c r="B14" s="305">
        <v>21.338000000000001</v>
      </c>
      <c r="C14" s="9">
        <f>IF(B$15&gt;0,B14*100/B$15,0)</f>
        <v>1.2022905387093268</v>
      </c>
      <c r="D14" s="304">
        <v>12.794</v>
      </c>
      <c r="E14" s="9">
        <f>IF(D$15&gt;0,D14*100/D$15,0)</f>
        <v>2.0139721878532009</v>
      </c>
      <c r="F14" s="9">
        <f t="shared" si="9"/>
        <v>34.132000000000005</v>
      </c>
      <c r="G14" s="141">
        <f t="shared" si="2"/>
        <v>1.4162414664314844</v>
      </c>
      <c r="H14" s="305">
        <v>19.151</v>
      </c>
      <c r="I14" s="9">
        <f>IF(H$15&gt;0,H14*100/H$15,0)</f>
        <v>1.0359647628089137</v>
      </c>
      <c r="J14" s="304">
        <v>18.102</v>
      </c>
      <c r="K14" s="9">
        <f>IF(J$15&gt;0,J14*100/J$15,0)</f>
        <v>2.6291595316836815</v>
      </c>
      <c r="L14" s="9">
        <f t="shared" si="11"/>
        <v>37.253</v>
      </c>
      <c r="M14" s="141">
        <f t="shared" si="4"/>
        <v>1.468316093340333</v>
      </c>
      <c r="N14" s="6">
        <f t="shared" si="5"/>
        <v>109.14391187155748</v>
      </c>
    </row>
    <row r="15" spans="1:14" s="138" customFormat="1" ht="14.1" customHeight="1" thickBot="1" x14ac:dyDescent="0.25">
      <c r="A15" s="123" t="s">
        <v>115</v>
      </c>
      <c r="B15" s="310">
        <f>SUM(B7:B14)</f>
        <v>1774.7789999999998</v>
      </c>
      <c r="C15" s="311">
        <f>SUM(C7:C14)</f>
        <v>100.00000000000001</v>
      </c>
      <c r="D15" s="311">
        <f>SUM(D7:D14)</f>
        <v>635.26199999999994</v>
      </c>
      <c r="E15" s="311">
        <f t="shared" ref="E15:M15" si="12">SUM(E7:E14)</f>
        <v>100</v>
      </c>
      <c r="F15" s="311">
        <f>SUM(F7:F14)</f>
        <v>2410.0409999999997</v>
      </c>
      <c r="G15" s="751">
        <f t="shared" si="12"/>
        <v>100</v>
      </c>
      <c r="H15" s="310">
        <f t="shared" si="12"/>
        <v>1848.615</v>
      </c>
      <c r="I15" s="311">
        <f t="shared" si="12"/>
        <v>99.999999999999986</v>
      </c>
      <c r="J15" s="311">
        <f t="shared" si="12"/>
        <v>688.50900000000001</v>
      </c>
      <c r="K15" s="311">
        <f t="shared" si="12"/>
        <v>100</v>
      </c>
      <c r="L15" s="311">
        <f t="shared" si="12"/>
        <v>2537.1240000000007</v>
      </c>
      <c r="M15" s="751">
        <f t="shared" si="12"/>
        <v>99.999999999999986</v>
      </c>
      <c r="N15" s="147">
        <f t="shared" si="5"/>
        <v>105.27306381924627</v>
      </c>
    </row>
    <row r="16" spans="1:14" ht="14.1" customHeight="1" x14ac:dyDescent="0.2"/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6" orientation="portrait" verticalDpi="0" r:id="rId3"/>
  <ignoredErrors>
    <ignoredError sqref="F7:F14 L7:L14" formula="1"/>
  </ignoredErrors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G23"/>
  <sheetViews>
    <sheetView topLeftCell="A2" zoomScaleNormal="100" workbookViewId="0">
      <selection activeCell="A3" sqref="A3:F3"/>
    </sheetView>
  </sheetViews>
  <sheetFormatPr defaultColWidth="8.7109375" defaultRowHeight="12" x14ac:dyDescent="0.2"/>
  <cols>
    <col min="1" max="1" width="35.5703125" style="4" customWidth="1"/>
    <col min="2" max="7" width="8.5703125" style="4" customWidth="1"/>
    <col min="8" max="16384" width="8.7109375" style="4"/>
  </cols>
  <sheetData>
    <row r="1" spans="1:7" hidden="1" x14ac:dyDescent="0.2">
      <c r="B1" s="128"/>
      <c r="C1" s="128"/>
    </row>
    <row r="2" spans="1:7" x14ac:dyDescent="0.2">
      <c r="C2" s="167"/>
      <c r="D2" s="167"/>
      <c r="E2" s="167"/>
      <c r="F2" s="24"/>
      <c r="G2" s="24"/>
    </row>
    <row r="3" spans="1:7" x14ac:dyDescent="0.2">
      <c r="A3" s="865" t="s">
        <v>311</v>
      </c>
      <c r="B3" s="866"/>
      <c r="C3" s="866"/>
      <c r="D3" s="866"/>
      <c r="E3" s="866"/>
      <c r="F3" s="866"/>
      <c r="G3" s="300" t="s">
        <v>401</v>
      </c>
    </row>
    <row r="4" spans="1:7" x14ac:dyDescent="0.2">
      <c r="A4" s="863" t="s">
        <v>10</v>
      </c>
      <c r="B4" s="817" t="s">
        <v>779</v>
      </c>
      <c r="C4" s="819"/>
      <c r="D4" s="817" t="s">
        <v>780</v>
      </c>
      <c r="E4" s="819"/>
      <c r="F4" s="833" t="s">
        <v>426</v>
      </c>
      <c r="G4" s="836" t="s">
        <v>427</v>
      </c>
    </row>
    <row r="5" spans="1:7" ht="24" x14ac:dyDescent="0.2">
      <c r="A5" s="864"/>
      <c r="B5" s="168" t="s">
        <v>111</v>
      </c>
      <c r="C5" s="169" t="s">
        <v>112</v>
      </c>
      <c r="D5" s="168" t="s">
        <v>111</v>
      </c>
      <c r="E5" s="169" t="s">
        <v>112</v>
      </c>
      <c r="F5" s="825"/>
      <c r="G5" s="836"/>
    </row>
    <row r="6" spans="1:7" ht="12" customHeight="1" x14ac:dyDescent="0.2">
      <c r="A6" s="151" t="s">
        <v>116</v>
      </c>
      <c r="B6" s="152">
        <v>7498.5609999999997</v>
      </c>
      <c r="C6" s="153">
        <v>5705.1350000000002</v>
      </c>
      <c r="D6" s="152">
        <v>7595.16</v>
      </c>
      <c r="E6" s="153">
        <v>5792.91</v>
      </c>
      <c r="F6" s="6">
        <f>IF(B6&gt;0,D6*100/B6,"-")</f>
        <v>101.28823383579864</v>
      </c>
      <c r="G6" s="6">
        <f>IF(C6&gt;0,E6*100/C6,"-")</f>
        <v>101.53852625748557</v>
      </c>
    </row>
    <row r="7" spans="1:7" ht="12" customHeight="1" x14ac:dyDescent="0.2">
      <c r="A7" s="151" t="s">
        <v>117</v>
      </c>
      <c r="B7" s="154">
        <v>1114.76</v>
      </c>
      <c r="C7" s="155">
        <v>1693.6289999999999</v>
      </c>
      <c r="D7" s="154">
        <v>1181.5139999999999</v>
      </c>
      <c r="E7" s="155">
        <v>1904.1210000000001</v>
      </c>
      <c r="F7" s="10">
        <f t="shared" ref="F7:G10" si="0">IF(B7&gt;0,D7*100/B7,"-")</f>
        <v>105.98819476838064</v>
      </c>
      <c r="G7" s="6">
        <f t="shared" si="0"/>
        <v>112.42845983388335</v>
      </c>
    </row>
    <row r="8" spans="1:7" ht="12" customHeight="1" x14ac:dyDescent="0.2">
      <c r="A8" s="151" t="s">
        <v>546</v>
      </c>
      <c r="B8" s="152">
        <f>B6+B7</f>
        <v>8613.3209999999999</v>
      </c>
      <c r="C8" s="153">
        <f t="shared" ref="C8:E8" si="1">C6+C7</f>
        <v>7398.7640000000001</v>
      </c>
      <c r="D8" s="152">
        <f t="shared" si="1"/>
        <v>8776.6739999999991</v>
      </c>
      <c r="E8" s="153">
        <f t="shared" si="1"/>
        <v>7697.0309999999999</v>
      </c>
      <c r="F8" s="6">
        <f t="shared" si="0"/>
        <v>101.89651587349408</v>
      </c>
      <c r="G8" s="6">
        <f t="shared" si="0"/>
        <v>104.03130847260434</v>
      </c>
    </row>
    <row r="9" spans="1:7" ht="12" customHeight="1" x14ac:dyDescent="0.2">
      <c r="A9" s="151" t="s">
        <v>118</v>
      </c>
      <c r="B9" s="154">
        <v>447.86399999999998</v>
      </c>
      <c r="C9" s="155">
        <v>269.69600000000003</v>
      </c>
      <c r="D9" s="154">
        <v>454.61599999999999</v>
      </c>
      <c r="E9" s="155">
        <v>280.202</v>
      </c>
      <c r="F9" s="10">
        <f t="shared" si="0"/>
        <v>101.50760052158691</v>
      </c>
      <c r="G9" s="6">
        <f t="shared" si="0"/>
        <v>103.89549715234931</v>
      </c>
    </row>
    <row r="10" spans="1:7" s="138" customFormat="1" ht="12" customHeight="1" thickBot="1" x14ac:dyDescent="0.25">
      <c r="A10" s="156" t="s">
        <v>155</v>
      </c>
      <c r="B10" s="157">
        <f>B8-B9</f>
        <v>8165.4570000000003</v>
      </c>
      <c r="C10" s="158">
        <f t="shared" ref="C10:E10" si="2">C8-C9</f>
        <v>7129.0680000000002</v>
      </c>
      <c r="D10" s="157">
        <f t="shared" si="2"/>
        <v>8322.0579999999991</v>
      </c>
      <c r="E10" s="158">
        <f t="shared" si="2"/>
        <v>7416.8289999999997</v>
      </c>
      <c r="F10" s="159">
        <f t="shared" si="0"/>
        <v>101.91784734155111</v>
      </c>
      <c r="G10" s="160">
        <f t="shared" si="0"/>
        <v>104.03644627881232</v>
      </c>
    </row>
    <row r="18" spans="1:7" x14ac:dyDescent="0.2">
      <c r="A18" s="170"/>
      <c r="B18" s="170"/>
      <c r="C18" s="170"/>
      <c r="D18" s="170"/>
      <c r="E18" s="170"/>
      <c r="F18" s="170"/>
      <c r="G18" s="170"/>
    </row>
    <row r="19" spans="1:7" x14ac:dyDescent="0.2">
      <c r="A19" s="27"/>
      <c r="B19" s="22"/>
      <c r="C19" s="22"/>
      <c r="D19" s="22"/>
      <c r="E19" s="22"/>
      <c r="F19" s="22"/>
      <c r="G19" s="22"/>
    </row>
    <row r="20" spans="1:7" x14ac:dyDescent="0.2">
      <c r="A20" s="27"/>
      <c r="B20" s="162"/>
      <c r="C20" s="162"/>
      <c r="D20" s="162"/>
      <c r="E20" s="162"/>
      <c r="F20" s="161"/>
      <c r="G20" s="22"/>
    </row>
    <row r="21" spans="1:7" x14ac:dyDescent="0.2">
      <c r="A21" s="27"/>
      <c r="B21" s="22"/>
      <c r="C21" s="22"/>
      <c r="D21" s="22"/>
      <c r="E21" s="22"/>
      <c r="F21" s="22"/>
      <c r="G21" s="22"/>
    </row>
    <row r="22" spans="1:7" x14ac:dyDescent="0.2">
      <c r="A22" s="27"/>
      <c r="B22" s="162"/>
      <c r="C22" s="162"/>
      <c r="D22" s="162"/>
      <c r="E22" s="162"/>
      <c r="F22" s="161"/>
      <c r="G22" s="22"/>
    </row>
    <row r="23" spans="1:7" x14ac:dyDescent="0.2">
      <c r="A23" s="28"/>
      <c r="B23" s="163"/>
      <c r="C23" s="163"/>
      <c r="D23" s="163"/>
      <c r="E23" s="163"/>
      <c r="F23" s="164"/>
      <c r="G23" s="165"/>
    </row>
  </sheetData>
  <customSheetViews>
    <customSheetView guid="{5507C501-9942-4310-9E0E-987180BD1180}">
      <selection activeCell="G5" sqref="G5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G5" sqref="G5"/>
      <pageMargins left="0.7" right="0.7" top="0.75" bottom="0.75" header="0.3" footer="0.3"/>
      <pageSetup paperSize="9" orientation="portrait" verticalDpi="0" r:id="rId2"/>
    </customSheetView>
  </customSheetViews>
  <mergeCells count="6">
    <mergeCell ref="G4:G5"/>
    <mergeCell ref="B4:C4"/>
    <mergeCell ref="D4:E4"/>
    <mergeCell ref="A4:A5"/>
    <mergeCell ref="A3:F3"/>
    <mergeCell ref="F4:F5"/>
  </mergeCells>
  <pageMargins left="0.7" right="0.7" top="0.75" bottom="0.75" header="0.3" footer="0.3"/>
  <pageSetup paperSize="9" orientation="portrait" verticalDpi="0" r:id="rId3"/>
  <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10">
    <tabColor theme="0" tint="-4.9989318521683403E-2"/>
  </sheetPr>
  <dimension ref="A1:F10"/>
  <sheetViews>
    <sheetView topLeftCell="B3" zoomScaleNormal="100" workbookViewId="0">
      <selection activeCell="B3" sqref="B3"/>
    </sheetView>
  </sheetViews>
  <sheetFormatPr defaultColWidth="9.140625" defaultRowHeight="12" x14ac:dyDescent="0.2"/>
  <cols>
    <col min="1" max="1" width="4.5703125" style="24" hidden="1" customWidth="1"/>
    <col min="2" max="2" width="39.42578125" style="4" customWidth="1"/>
    <col min="3" max="6" width="10.5703125" style="4" customWidth="1"/>
    <col min="7" max="7" width="9.140625" style="4"/>
    <col min="8" max="8" width="10.5703125" style="4" customWidth="1"/>
    <col min="9" max="16384" width="9.140625" style="4"/>
  </cols>
  <sheetData>
    <row r="1" spans="2:6" hidden="1" x14ac:dyDescent="0.2">
      <c r="B1" s="166"/>
      <c r="C1" s="166"/>
    </row>
    <row r="2" spans="2:6" hidden="1" x14ac:dyDescent="0.2"/>
    <row r="4" spans="2:6" ht="14.45" customHeight="1" x14ac:dyDescent="0.2">
      <c r="B4" s="127" t="s">
        <v>358</v>
      </c>
      <c r="C4" s="49"/>
      <c r="D4" s="49"/>
      <c r="E4" s="49"/>
      <c r="F4" s="300" t="s">
        <v>401</v>
      </c>
    </row>
    <row r="5" spans="2:6" ht="15" customHeight="1" x14ac:dyDescent="0.2">
      <c r="B5" s="201" t="s">
        <v>10</v>
      </c>
      <c r="C5" s="627" t="s">
        <v>778</v>
      </c>
      <c r="D5" s="271" t="s">
        <v>779</v>
      </c>
      <c r="E5" s="628" t="s">
        <v>780</v>
      </c>
      <c r="F5" s="173" t="s">
        <v>9</v>
      </c>
    </row>
    <row r="6" spans="2:6" ht="12" customHeight="1" x14ac:dyDescent="0.2">
      <c r="B6" s="171" t="s">
        <v>704</v>
      </c>
      <c r="C6" s="629"/>
      <c r="D6" s="506"/>
      <c r="E6" s="630"/>
      <c r="F6" s="172" t="str">
        <f>IF(D6&gt;0,E6*100/D6,"-")</f>
        <v>-</v>
      </c>
    </row>
    <row r="7" spans="2:6" ht="12" customHeight="1" x14ac:dyDescent="0.2">
      <c r="B7" s="667" t="s">
        <v>734</v>
      </c>
      <c r="C7" s="629">
        <v>2387.942</v>
      </c>
      <c r="D7" s="277">
        <v>2591.2620000000002</v>
      </c>
      <c r="E7" s="631">
        <v>2712.462</v>
      </c>
      <c r="F7" s="172">
        <f t="shared" ref="F7" si="0">IF(D7&gt;0,E7*100/D7,"-")</f>
        <v>104.67725764511654</v>
      </c>
    </row>
    <row r="8" spans="2:6" ht="12" customHeight="1" x14ac:dyDescent="0.2">
      <c r="B8" s="667" t="s">
        <v>735</v>
      </c>
      <c r="C8" s="629">
        <v>112.988</v>
      </c>
      <c r="D8" s="277">
        <v>111.70699999999999</v>
      </c>
      <c r="E8" s="631">
        <v>111.46299999999999</v>
      </c>
      <c r="F8" s="172">
        <f>IF(D8&gt;0,E8*100/D8,"-")</f>
        <v>99.781571432408001</v>
      </c>
    </row>
    <row r="9" spans="2:6" ht="12" customHeight="1" x14ac:dyDescent="0.2">
      <c r="B9" s="667" t="s">
        <v>736</v>
      </c>
      <c r="C9" s="676">
        <v>722.62800000000004</v>
      </c>
      <c r="D9" s="677">
        <v>771.43299999999999</v>
      </c>
      <c r="E9" s="678">
        <v>850.625</v>
      </c>
      <c r="F9" s="172">
        <f t="shared" ref="F9" si="1">IF(D9&gt;0,E9*100/D9,"-")</f>
        <v>110.26557069764969</v>
      </c>
    </row>
    <row r="10" spans="2:6" ht="12" customHeight="1" thickBot="1" x14ac:dyDescent="0.25">
      <c r="B10" s="632" t="s">
        <v>195</v>
      </c>
      <c r="C10" s="633">
        <f>C7-C8+C9</f>
        <v>2997.5820000000003</v>
      </c>
      <c r="D10" s="634">
        <f>D7-D8+D9</f>
        <v>3250.9880000000003</v>
      </c>
      <c r="E10" s="635">
        <f>E7-E8+E9</f>
        <v>3451.6239999999998</v>
      </c>
      <c r="F10" s="636">
        <f>IF(D10&gt;0,E10*100/D10,"-")</f>
        <v>106.17153923668741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C32F-3E4D-410C-8F47-7BC9B49271EC}">
  <sheetPr codeName="Sheet76"/>
  <dimension ref="A1:I21"/>
  <sheetViews>
    <sheetView zoomScaleNormal="100" workbookViewId="0"/>
  </sheetViews>
  <sheetFormatPr defaultColWidth="8.7109375" defaultRowHeight="12" x14ac:dyDescent="0.2"/>
  <cols>
    <col min="1" max="1" width="49.28515625" style="4" bestFit="1" customWidth="1"/>
    <col min="2" max="4" width="8.7109375" style="4" bestFit="1" customWidth="1"/>
    <col min="5" max="5" width="7.42578125" style="4" bestFit="1" customWidth="1"/>
    <col min="6" max="6" width="6.7109375" style="4" customWidth="1"/>
    <col min="7" max="7" width="8.7109375" style="4" customWidth="1"/>
    <col min="8" max="8" width="8.7109375" style="4"/>
    <col min="9" max="9" width="8.7109375" style="4" hidden="1" customWidth="1"/>
    <col min="10" max="16384" width="8.7109375" style="4"/>
  </cols>
  <sheetData>
    <row r="1" spans="1:9" x14ac:dyDescent="0.2">
      <c r="A1" s="146"/>
    </row>
    <row r="2" spans="1:9" x14ac:dyDescent="0.2">
      <c r="A2" s="49" t="s">
        <v>312</v>
      </c>
      <c r="B2" s="49"/>
      <c r="C2" s="49"/>
      <c r="D2" s="49"/>
      <c r="E2" s="49"/>
      <c r="F2" s="300" t="s">
        <v>401</v>
      </c>
    </row>
    <row r="3" spans="1:9" x14ac:dyDescent="0.2">
      <c r="A3" s="867" t="s">
        <v>10</v>
      </c>
      <c r="B3" s="869" t="s">
        <v>779</v>
      </c>
      <c r="C3" s="870"/>
      <c r="D3" s="869" t="s">
        <v>780</v>
      </c>
      <c r="E3" s="870"/>
      <c r="F3" s="871" t="s">
        <v>9</v>
      </c>
    </row>
    <row r="4" spans="1:9" x14ac:dyDescent="0.2">
      <c r="A4" s="868"/>
      <c r="B4" s="756" t="s">
        <v>2</v>
      </c>
      <c r="C4" s="757" t="s">
        <v>3</v>
      </c>
      <c r="D4" s="756" t="s">
        <v>2</v>
      </c>
      <c r="E4" s="757" t="s">
        <v>3</v>
      </c>
      <c r="F4" s="872"/>
    </row>
    <row r="5" spans="1:9" ht="14.1" customHeight="1" x14ac:dyDescent="0.2">
      <c r="A5" s="758" t="s">
        <v>738</v>
      </c>
      <c r="B5" s="764"/>
      <c r="C5" s="759"/>
      <c r="D5" s="764"/>
      <c r="E5" s="759"/>
      <c r="F5" s="760"/>
    </row>
    <row r="6" spans="1:9" ht="14.1" customHeight="1" x14ac:dyDescent="0.2">
      <c r="A6" s="761" t="s">
        <v>122</v>
      </c>
      <c r="B6" s="174">
        <v>308.17899999999997</v>
      </c>
      <c r="C6" s="762">
        <f>IF(B$8&lt;&gt;0,B6*100/B$8,0)</f>
        <v>61.862960792028325</v>
      </c>
      <c r="D6" s="174">
        <v>329.55599999999998</v>
      </c>
      <c r="E6" s="762">
        <f>IF(D$8&lt;&gt;0,D6*100/D$8,0)</f>
        <v>60.010597946329227</v>
      </c>
      <c r="F6" s="763">
        <f>IF(B6&lt;&gt;0,D6/B6*100,"-")</f>
        <v>106.93655310712282</v>
      </c>
      <c r="I6" s="4" t="s">
        <v>368</v>
      </c>
    </row>
    <row r="7" spans="1:9" ht="14.1" customHeight="1" x14ac:dyDescent="0.2">
      <c r="A7" s="761" t="s">
        <v>739</v>
      </c>
      <c r="B7" s="174">
        <v>189.98500000000001</v>
      </c>
      <c r="C7" s="762">
        <f>IF(B$8&lt;&gt;0,B7*100/B$8,0)</f>
        <v>38.137039207971675</v>
      </c>
      <c r="D7" s="174">
        <v>219.607</v>
      </c>
      <c r="E7" s="762">
        <f>IF(D$8&lt;&gt;0,D7*100/D$8,0)</f>
        <v>39.989402053670766</v>
      </c>
      <c r="F7" s="763">
        <f>IF(B7&lt;&gt;0,D7/B7*100,"-")</f>
        <v>115.59175724399293</v>
      </c>
      <c r="I7" s="4" t="s">
        <v>382</v>
      </c>
    </row>
    <row r="8" spans="1:9" ht="14.1" customHeight="1" x14ac:dyDescent="0.2">
      <c r="A8" s="758" t="s">
        <v>740</v>
      </c>
      <c r="B8" s="764">
        <f>SUM(B6:B7)</f>
        <v>498.16399999999999</v>
      </c>
      <c r="C8" s="765">
        <f>SUM(C6:C7)</f>
        <v>100</v>
      </c>
      <c r="D8" s="764">
        <f>SUM(D6:D7)</f>
        <v>549.16300000000001</v>
      </c>
      <c r="E8" s="765">
        <f>SUM(E6:E7)</f>
        <v>100</v>
      </c>
      <c r="F8" s="775">
        <f>IF(B8&lt;&gt;0,D8/B8*100,"-")</f>
        <v>110.23739170233095</v>
      </c>
    </row>
    <row r="9" spans="1:9" ht="14.1" customHeight="1" x14ac:dyDescent="0.2">
      <c r="A9" s="758" t="s">
        <v>741</v>
      </c>
      <c r="B9" s="764"/>
      <c r="C9" s="759"/>
      <c r="D9" s="764"/>
      <c r="E9" s="759"/>
      <c r="F9" s="763"/>
    </row>
    <row r="10" spans="1:9" ht="14.1" customHeight="1" x14ac:dyDescent="0.2">
      <c r="A10" s="761" t="s">
        <v>742</v>
      </c>
      <c r="B10" s="174">
        <v>57.94</v>
      </c>
      <c r="C10" s="762">
        <f>IF(B$13&lt;&gt;0,B10*100/B$13,0)</f>
        <v>15.512551405071966</v>
      </c>
      <c r="D10" s="174">
        <v>50.332000000000001</v>
      </c>
      <c r="E10" s="762">
        <f>IF(D$13&lt;&gt;0,D10*100/D$13,0)</f>
        <v>12.701665308141308</v>
      </c>
      <c r="F10" s="763">
        <f t="shared" ref="F10:F18" si="0">IF(B10&lt;&gt;0,D10/B10*100,"-")</f>
        <v>86.869175008629611</v>
      </c>
      <c r="I10" s="4" t="s">
        <v>375</v>
      </c>
    </row>
    <row r="11" spans="1:9" ht="14.1" customHeight="1" x14ac:dyDescent="0.2">
      <c r="A11" s="761" t="s">
        <v>743</v>
      </c>
      <c r="B11" s="174">
        <v>69.844999999999999</v>
      </c>
      <c r="C11" s="762">
        <f>IF(B$13&lt;&gt;0,B11*100/B$13,0)</f>
        <v>18.699933601782043</v>
      </c>
      <c r="D11" s="174">
        <v>96.488</v>
      </c>
      <c r="E11" s="762">
        <f>IF(D$13&lt;&gt;0,D11*100/D$13,0)</f>
        <v>24.349485064212402</v>
      </c>
      <c r="F11" s="763">
        <f t="shared" si="0"/>
        <v>138.14589448063569</v>
      </c>
      <c r="I11" s="4" t="s">
        <v>385</v>
      </c>
    </row>
    <row r="12" spans="1:9" ht="14.1" customHeight="1" x14ac:dyDescent="0.2">
      <c r="A12" s="761" t="s">
        <v>744</v>
      </c>
      <c r="B12" s="174">
        <v>245.71899999999999</v>
      </c>
      <c r="C12" s="762">
        <f>IF(B$13&lt;&gt;0,B12*100/B$13,0)</f>
        <v>65.787514993145976</v>
      </c>
      <c r="D12" s="174">
        <v>249.44300000000001</v>
      </c>
      <c r="E12" s="762">
        <f>IF(D$13&lt;&gt;0,D12*100/D$13,0)</f>
        <v>62.94884962764629</v>
      </c>
      <c r="F12" s="763">
        <f t="shared" si="0"/>
        <v>101.51555231789158</v>
      </c>
      <c r="I12" s="4" t="s">
        <v>389</v>
      </c>
    </row>
    <row r="13" spans="1:9" ht="14.1" customHeight="1" x14ac:dyDescent="0.2">
      <c r="A13" s="758" t="s">
        <v>745</v>
      </c>
      <c r="B13" s="764">
        <f>SUM(B10:B12)</f>
        <v>373.50400000000002</v>
      </c>
      <c r="C13" s="765">
        <f>SUM(C10:C12)</f>
        <v>99.999999999999986</v>
      </c>
      <c r="D13" s="764">
        <f>SUM(D10:D12)</f>
        <v>396.26300000000003</v>
      </c>
      <c r="E13" s="765">
        <f>SUM(E10:E12)</f>
        <v>100</v>
      </c>
      <c r="F13" s="775">
        <f t="shared" si="0"/>
        <v>106.09337517135025</v>
      </c>
    </row>
    <row r="14" spans="1:9" ht="14.1" customHeight="1" x14ac:dyDescent="0.2">
      <c r="A14" s="758" t="s">
        <v>746</v>
      </c>
      <c r="B14" s="764">
        <f>B8-B13</f>
        <v>124.65999999999997</v>
      </c>
      <c r="C14" s="759"/>
      <c r="D14" s="764">
        <f>D8-D13</f>
        <v>152.89999999999998</v>
      </c>
      <c r="E14" s="759"/>
      <c r="F14" s="775">
        <f t="shared" si="0"/>
        <v>122.65361784052624</v>
      </c>
    </row>
    <row r="15" spans="1:9" ht="14.1" customHeight="1" x14ac:dyDescent="0.2">
      <c r="A15" s="758" t="s">
        <v>123</v>
      </c>
      <c r="B15" s="764">
        <v>132.37100000000001</v>
      </c>
      <c r="C15" s="759"/>
      <c r="D15" s="764">
        <v>152.9</v>
      </c>
      <c r="E15" s="759"/>
      <c r="F15" s="775">
        <f t="shared" si="0"/>
        <v>115.50868392623761</v>
      </c>
      <c r="I15" s="4" t="s">
        <v>391</v>
      </c>
    </row>
    <row r="16" spans="1:9" ht="14.1" customHeight="1" x14ac:dyDescent="0.2">
      <c r="A16" s="758" t="s">
        <v>124</v>
      </c>
      <c r="B16" s="764">
        <v>7.7110000000000003</v>
      </c>
      <c r="C16" s="759"/>
      <c r="D16" s="764">
        <v>0</v>
      </c>
      <c r="E16" s="759"/>
      <c r="F16" s="775">
        <f t="shared" si="0"/>
        <v>0</v>
      </c>
      <c r="I16" s="4" t="s">
        <v>392</v>
      </c>
    </row>
    <row r="17" spans="1:9" ht="14.1" customHeight="1" x14ac:dyDescent="0.2">
      <c r="A17" s="758" t="s">
        <v>125</v>
      </c>
      <c r="B17" s="766">
        <v>10.438000000000001</v>
      </c>
      <c r="C17" s="767"/>
      <c r="D17" s="766">
        <v>13.276</v>
      </c>
      <c r="E17" s="767"/>
      <c r="F17" s="775">
        <f t="shared" si="0"/>
        <v>127.18911668902089</v>
      </c>
      <c r="I17" s="4" t="s">
        <v>393</v>
      </c>
    </row>
    <row r="18" spans="1:9" ht="14.1" customHeight="1" x14ac:dyDescent="0.2">
      <c r="A18" s="758" t="s">
        <v>126</v>
      </c>
      <c r="B18" s="174">
        <v>2.5369999999999999</v>
      </c>
      <c r="C18" s="768"/>
      <c r="D18" s="174">
        <v>0.81200000000000006</v>
      </c>
      <c r="E18" s="767"/>
      <c r="F18" s="775">
        <f t="shared" si="0"/>
        <v>32.006306661411124</v>
      </c>
      <c r="I18" s="4" t="s">
        <v>394</v>
      </c>
    </row>
    <row r="19" spans="1:9" ht="14.1" customHeight="1" x14ac:dyDescent="0.2">
      <c r="A19" s="758" t="s">
        <v>127</v>
      </c>
      <c r="B19" s="174">
        <v>1.3069999999999999</v>
      </c>
      <c r="C19" s="768"/>
      <c r="D19" s="174">
        <v>1.141</v>
      </c>
      <c r="E19" s="767"/>
      <c r="F19" s="775">
        <f t="shared" ref="F19" si="1">IF(B19&lt;&gt;0,D19/B19*100,"-")</f>
        <v>87.299158377964815</v>
      </c>
      <c r="I19" s="4" t="s">
        <v>395</v>
      </c>
    </row>
    <row r="20" spans="1:9" ht="14.1" customHeight="1" x14ac:dyDescent="0.2">
      <c r="A20" s="769" t="s">
        <v>128</v>
      </c>
      <c r="B20" s="770">
        <v>122.797</v>
      </c>
      <c r="C20" s="771"/>
      <c r="D20" s="770">
        <v>139.29499999999999</v>
      </c>
      <c r="E20" s="771"/>
      <c r="F20" s="776">
        <f>IF(B20&lt;&gt;0,D20/B20*100,"-")</f>
        <v>113.43518164124531</v>
      </c>
      <c r="I20" s="4" t="s">
        <v>396</v>
      </c>
    </row>
    <row r="21" spans="1:9" ht="14.1" customHeight="1" thickBot="1" x14ac:dyDescent="0.25">
      <c r="A21" s="772" t="s">
        <v>129</v>
      </c>
      <c r="B21" s="773">
        <v>7.3449999999999998</v>
      </c>
      <c r="C21" s="774"/>
      <c r="D21" s="773">
        <v>0</v>
      </c>
      <c r="E21" s="774"/>
      <c r="F21" s="809">
        <f>IF(B21&lt;&gt;0,D21/B21*100,"-")</f>
        <v>0</v>
      </c>
      <c r="I21" s="4" t="s">
        <v>397</v>
      </c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scale="95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7">
    <tabColor theme="0" tint="-4.9989318521683403E-2"/>
  </sheetPr>
  <dimension ref="A2:R35"/>
  <sheetViews>
    <sheetView zoomScaleNormal="100" workbookViewId="0">
      <selection activeCell="A2" sqref="A2"/>
    </sheetView>
  </sheetViews>
  <sheetFormatPr defaultRowHeight="15" x14ac:dyDescent="0.25"/>
  <cols>
    <col min="1" max="1" width="37.42578125" customWidth="1"/>
    <col min="2" max="6" width="9.140625" customWidth="1"/>
    <col min="8" max="8" width="16.5703125" hidden="1" customWidth="1"/>
    <col min="9" max="9" width="33.7109375" hidden="1" customWidth="1"/>
    <col min="10" max="17" width="0" hidden="1" customWidth="1"/>
    <col min="23" max="23" width="11.28515625" customWidth="1"/>
  </cols>
  <sheetData>
    <row r="2" spans="1:18" x14ac:dyDescent="0.25">
      <c r="A2" s="49" t="s">
        <v>313</v>
      </c>
      <c r="B2" s="49"/>
      <c r="C2" s="49"/>
      <c r="D2" s="49"/>
      <c r="E2" s="49"/>
      <c r="F2" s="52" t="s">
        <v>401</v>
      </c>
    </row>
    <row r="3" spans="1:18" ht="14.1" customHeight="1" x14ac:dyDescent="0.25">
      <c r="A3" s="76" t="s">
        <v>10</v>
      </c>
      <c r="B3" s="313" t="s">
        <v>429</v>
      </c>
      <c r="C3" s="314" t="s">
        <v>430</v>
      </c>
      <c r="D3" s="314" t="s">
        <v>790</v>
      </c>
      <c r="E3" s="314" t="s">
        <v>791</v>
      </c>
      <c r="F3" s="314" t="s">
        <v>792</v>
      </c>
    </row>
    <row r="4" spans="1:18" ht="14.1" customHeight="1" x14ac:dyDescent="0.25">
      <c r="A4" s="315" t="s">
        <v>121</v>
      </c>
      <c r="B4" s="316">
        <v>74.209000000000003</v>
      </c>
      <c r="C4" s="317">
        <v>96.611999999999995</v>
      </c>
      <c r="D4" s="317">
        <v>52.805999999999997</v>
      </c>
      <c r="E4" s="317">
        <v>115.452</v>
      </c>
      <c r="F4" s="317">
        <v>139.29499999999999</v>
      </c>
      <c r="H4" t="s">
        <v>140</v>
      </c>
      <c r="I4" t="s">
        <v>136</v>
      </c>
    </row>
    <row r="5" spans="1:18" ht="14.1" customHeight="1" x14ac:dyDescent="0.25">
      <c r="A5" s="56" t="s">
        <v>119</v>
      </c>
      <c r="B5" s="121">
        <v>7436.67</v>
      </c>
      <c r="C5" s="73">
        <v>7936.75</v>
      </c>
      <c r="D5" s="73">
        <v>8267.3649999999998</v>
      </c>
      <c r="E5" s="73">
        <v>9088.9220000000005</v>
      </c>
      <c r="F5" s="73">
        <v>9405.8020000000015</v>
      </c>
      <c r="I5" t="s">
        <v>137</v>
      </c>
      <c r="R5" s="25"/>
    </row>
    <row r="6" spans="1:18" ht="14.1" customHeight="1" x14ac:dyDescent="0.25">
      <c r="A6" s="56" t="s">
        <v>120</v>
      </c>
      <c r="B6" s="121">
        <v>957.28200000000004</v>
      </c>
      <c r="C6" s="73">
        <v>997.98599999999999</v>
      </c>
      <c r="D6" s="73">
        <v>1028.4170000000001</v>
      </c>
      <c r="E6" s="73">
        <v>1115.3810000000001</v>
      </c>
      <c r="F6" s="73">
        <v>1169.1869999999999</v>
      </c>
      <c r="I6" t="s">
        <v>138</v>
      </c>
      <c r="R6" t="str">
        <f>LEFT(G6)</f>
        <v/>
      </c>
    </row>
    <row r="7" spans="1:18" ht="14.1" customHeight="1" x14ac:dyDescent="0.25">
      <c r="A7" s="8" t="s">
        <v>191</v>
      </c>
      <c r="B7" s="318">
        <f>IFERROR(12*B4/LEFT(B3,2)/B$5,0)</f>
        <v>9.9787942721675169E-3</v>
      </c>
      <c r="C7" s="319">
        <f>IFERROR(12*C4/LEFT(C3,2)/C$5,0)</f>
        <v>1.2172740731407693E-2</v>
      </c>
      <c r="D7" s="319">
        <f>IFERROR(12*D4/LEFT(D3,2)/D$5,0)</f>
        <v>6.3872830097618776E-3</v>
      </c>
      <c r="E7" s="319">
        <f>IFERROR(12*E4/LEFT(E3,2)/E$5,0)</f>
        <v>1.2702496511687525E-2</v>
      </c>
      <c r="F7" s="319">
        <f>IFERROR(12*F4/LEFT(F3,2)/F$5,0)</f>
        <v>1.4809476108470066E-2</v>
      </c>
    </row>
    <row r="8" spans="1:18" ht="14.1" customHeight="1" x14ac:dyDescent="0.25">
      <c r="A8" s="8" t="s">
        <v>192</v>
      </c>
      <c r="B8" s="318">
        <f>IFERROR(12*B4/LEFT(B3,2)/B$6,0)</f>
        <v>7.7520521643570026E-2</v>
      </c>
      <c r="C8" s="319">
        <f>IFERROR(12*C4/LEFT(C3,2)/C$6,0)</f>
        <v>9.6806969236041401E-2</v>
      </c>
      <c r="D8" s="319">
        <f>IFERROR(12*D4/LEFT(D3,2)/D$6,0)</f>
        <v>5.1346875829551629E-2</v>
      </c>
      <c r="E8" s="319">
        <f>IFERROR(12*E4/LEFT(E3,2)/E$6,0)</f>
        <v>0.10350902516718502</v>
      </c>
      <c r="F8" s="319">
        <f>IFERROR(12*F4/LEFT(F3,2)/F$6,0)</f>
        <v>0.11913834142870217</v>
      </c>
      <c r="H8" t="s">
        <v>141</v>
      </c>
      <c r="I8" t="s">
        <v>136</v>
      </c>
    </row>
    <row r="9" spans="1:18" ht="14.1" customHeight="1" x14ac:dyDescent="0.25">
      <c r="A9" s="56" t="s">
        <v>189</v>
      </c>
      <c r="B9" s="121">
        <v>234.66</v>
      </c>
      <c r="C9" s="73">
        <v>232.74199999999999</v>
      </c>
      <c r="D9" s="73">
        <v>235.94800000000001</v>
      </c>
      <c r="E9" s="73">
        <v>250.239</v>
      </c>
      <c r="F9" s="73">
        <v>279.22399999999999</v>
      </c>
      <c r="I9" t="s">
        <v>139</v>
      </c>
    </row>
    <row r="10" spans="1:18" ht="14.1" customHeight="1" x14ac:dyDescent="0.25">
      <c r="A10" s="56" t="s">
        <v>547</v>
      </c>
      <c r="B10" s="121">
        <v>152.24100000000001</v>
      </c>
      <c r="C10" s="73">
        <v>168.07300000000001</v>
      </c>
      <c r="D10" s="73">
        <v>164.87200000000001</v>
      </c>
      <c r="E10" s="73">
        <v>189.98500000000001</v>
      </c>
      <c r="F10" s="73">
        <v>219.607</v>
      </c>
      <c r="I10" t="s">
        <v>138</v>
      </c>
    </row>
    <row r="11" spans="1:18" ht="14.1" customHeight="1" x14ac:dyDescent="0.25">
      <c r="A11" s="56" t="s">
        <v>190</v>
      </c>
      <c r="B11" s="121">
        <v>31.434999999999999</v>
      </c>
      <c r="C11" s="73">
        <v>36.235999999999997</v>
      </c>
      <c r="D11" s="73">
        <v>35.28</v>
      </c>
      <c r="E11" s="73">
        <v>44.84</v>
      </c>
      <c r="F11" s="73">
        <v>51.668999999999997</v>
      </c>
    </row>
    <row r="12" spans="1:18" ht="14.1" customHeight="1" x14ac:dyDescent="0.25">
      <c r="A12" s="56" t="s">
        <v>132</v>
      </c>
      <c r="B12" s="121">
        <v>224.15100000000001</v>
      </c>
      <c r="C12" s="73">
        <v>224.804</v>
      </c>
      <c r="D12" s="73">
        <v>239.785</v>
      </c>
      <c r="E12" s="73">
        <v>245.71899999999999</v>
      </c>
      <c r="F12" s="73">
        <v>249.44300000000001</v>
      </c>
    </row>
    <row r="13" spans="1:18" ht="27" customHeight="1" x14ac:dyDescent="0.25">
      <c r="A13" s="56" t="s">
        <v>133</v>
      </c>
      <c r="B13" s="121">
        <f>B9+B10-B11</f>
        <v>355.46600000000001</v>
      </c>
      <c r="C13" s="73">
        <f>C9+C10-C11</f>
        <v>364.57900000000001</v>
      </c>
      <c r="D13" s="73">
        <f t="shared" ref="D13:E13" si="0">D9+D10-D11</f>
        <v>365.54000000000008</v>
      </c>
      <c r="E13" s="73">
        <f t="shared" si="0"/>
        <v>395.38400000000001</v>
      </c>
      <c r="F13" s="73">
        <f>F9+F10-F11</f>
        <v>447.16200000000003</v>
      </c>
      <c r="H13" t="s">
        <v>142</v>
      </c>
    </row>
    <row r="14" spans="1:18" ht="14.1" customHeight="1" x14ac:dyDescent="0.25">
      <c r="A14" s="8" t="s">
        <v>134</v>
      </c>
      <c r="B14" s="318">
        <f>IFERROR(12*B9/LEFT(B3,2)/B$5,0)</f>
        <v>3.1554445739827096E-2</v>
      </c>
      <c r="C14" s="319">
        <f>IFERROR(12*C9/LEFT(C3,2)/C$5,0)</f>
        <v>2.9324597599773204E-2</v>
      </c>
      <c r="D14" s="319">
        <f>IFERROR(12*D9/LEFT(D3,2)/D$5,0)</f>
        <v>2.853968586121455E-2</v>
      </c>
      <c r="E14" s="319">
        <f>IFERROR(12*E9/LEFT(E3,2)/E$5,0)</f>
        <v>2.7532308011885238E-2</v>
      </c>
      <c r="F14" s="319">
        <f>IFERROR(12*F9/LEFT(F3,2)/F$5,0)</f>
        <v>2.9686357420664389E-2</v>
      </c>
      <c r="I14" t="s">
        <v>136</v>
      </c>
    </row>
    <row r="15" spans="1:18" ht="14.1" customHeight="1" x14ac:dyDescent="0.25">
      <c r="A15" s="8" t="s">
        <v>135</v>
      </c>
      <c r="B15" s="318">
        <f>IFERROR(12*B10/LEFT(B3,2)/B$5,0)</f>
        <v>2.0471662720007746E-2</v>
      </c>
      <c r="C15" s="319">
        <f>IFERROR(12*C10/LEFT(C3,2)/C$5,0)</f>
        <v>2.117655211516049E-2</v>
      </c>
      <c r="D15" s="319">
        <f>IFERROR(12*D10/LEFT(D3,2)/D$5,0)</f>
        <v>1.9942508888866044E-2</v>
      </c>
      <c r="E15" s="319">
        <f>IFERROR(12*E10/LEFT(E3,2)/E$5,0)</f>
        <v>2.0902918960026284E-2</v>
      </c>
      <c r="F15" s="319">
        <f>IFERROR(12*F10/LEFT(F3,2)/F$5,0)</f>
        <v>2.3348035606107802E-2</v>
      </c>
      <c r="I15" t="s">
        <v>143</v>
      </c>
    </row>
    <row r="16" spans="1:18" ht="40.5" customHeight="1" thickBot="1" x14ac:dyDescent="0.3">
      <c r="A16" s="320" t="s">
        <v>147</v>
      </c>
      <c r="B16" s="321">
        <f>IF(B13&lt;&gt;0,B12/B13,0)</f>
        <v>0.63058351572302274</v>
      </c>
      <c r="C16" s="322">
        <f t="shared" ref="C16:E16" si="1">IF(C13&lt;&gt;0,C12/C13,0)</f>
        <v>0.61661258602387958</v>
      </c>
      <c r="D16" s="322">
        <f t="shared" si="1"/>
        <v>0.65597472232860954</v>
      </c>
      <c r="E16" s="322">
        <f t="shared" si="1"/>
        <v>0.62146925520506646</v>
      </c>
      <c r="F16" s="322">
        <f>IF(F13&lt;&gt;0,F12/F13,0)</f>
        <v>0.55783586261802209</v>
      </c>
      <c r="I16" t="s">
        <v>138</v>
      </c>
    </row>
    <row r="17" spans="1:9" x14ac:dyDescent="0.25">
      <c r="A17" s="5"/>
      <c r="B17" s="5"/>
      <c r="C17" s="5"/>
      <c r="D17" s="5"/>
      <c r="E17" s="5"/>
      <c r="F17" s="5"/>
    </row>
    <row r="18" spans="1:9" x14ac:dyDescent="0.25">
      <c r="A18" t="s">
        <v>131</v>
      </c>
      <c r="C18" s="5"/>
      <c r="D18" s="5"/>
      <c r="E18" s="5"/>
      <c r="F18" s="5"/>
      <c r="G18" s="5"/>
      <c r="H18" t="s">
        <v>144</v>
      </c>
    </row>
    <row r="19" spans="1:9" x14ac:dyDescent="0.25">
      <c r="I19" t="s">
        <v>136</v>
      </c>
    </row>
    <row r="20" spans="1:9" x14ac:dyDescent="0.25">
      <c r="I20" t="s">
        <v>145</v>
      </c>
    </row>
    <row r="21" spans="1:9" ht="14.1" customHeight="1" x14ac:dyDescent="0.25"/>
    <row r="22" spans="1:9" ht="14.1" customHeight="1" x14ac:dyDescent="0.25"/>
    <row r="23" spans="1:9" ht="14.1" customHeight="1" x14ac:dyDescent="0.25"/>
    <row r="24" spans="1:9" ht="14.1" customHeight="1" x14ac:dyDescent="0.25"/>
    <row r="25" spans="1:9" ht="14.1" customHeight="1" x14ac:dyDescent="0.25"/>
    <row r="26" spans="1:9" ht="14.1" customHeight="1" x14ac:dyDescent="0.25"/>
    <row r="27" spans="1:9" ht="14.1" customHeight="1" x14ac:dyDescent="0.25"/>
    <row r="28" spans="1:9" ht="14.1" customHeight="1" x14ac:dyDescent="0.25"/>
    <row r="29" spans="1:9" ht="14.1" customHeight="1" x14ac:dyDescent="0.25"/>
    <row r="30" spans="1:9" ht="27" customHeight="1" x14ac:dyDescent="0.25"/>
    <row r="31" spans="1:9" ht="14.1" customHeight="1" x14ac:dyDescent="0.25"/>
    <row r="32" spans="1:9" ht="14.1" customHeight="1" x14ac:dyDescent="0.25"/>
    <row r="33" spans="2:9" ht="40.5" customHeight="1" x14ac:dyDescent="0.25"/>
    <row r="34" spans="2:9" ht="45" customHeight="1" x14ac:dyDescent="0.25">
      <c r="B34" t="s">
        <v>175</v>
      </c>
      <c r="I34" t="s">
        <v>146</v>
      </c>
    </row>
    <row r="35" spans="2:9" x14ac:dyDescent="0.25">
      <c r="I35" t="s">
        <v>138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12"/>
  <dimension ref="A1:O53"/>
  <sheetViews>
    <sheetView topLeftCell="A3" zoomScaleNormal="100" workbookViewId="0">
      <selection activeCell="A3" sqref="A3"/>
    </sheetView>
  </sheetViews>
  <sheetFormatPr defaultColWidth="9.140625" defaultRowHeight="15" x14ac:dyDescent="0.25"/>
  <cols>
    <col min="1" max="1" width="26.85546875" style="38" customWidth="1"/>
    <col min="2" max="2" width="7.5703125" style="29" customWidth="1"/>
    <col min="3" max="3" width="6.28515625" style="29" customWidth="1"/>
    <col min="4" max="4" width="7.5703125" style="29" bestFit="1" customWidth="1"/>
    <col min="5" max="5" width="8.28515625" style="29" bestFit="1" customWidth="1"/>
    <col min="6" max="6" width="6.28515625" style="29" customWidth="1"/>
    <col min="7" max="7" width="7.5703125" style="29" bestFit="1" customWidth="1"/>
    <col min="8" max="8" width="8.28515625" style="29" bestFit="1" customWidth="1"/>
    <col min="9" max="9" width="6.28515625" style="29" customWidth="1"/>
    <col min="10" max="10" width="7.5703125" style="29" bestFit="1" customWidth="1"/>
    <col min="11" max="11" width="9.140625" style="29"/>
    <col min="12" max="12" width="10.140625" style="29" bestFit="1" customWidth="1"/>
    <col min="13" max="13" width="14.5703125" style="29" customWidth="1"/>
    <col min="14" max="14" width="12.5703125" style="29" customWidth="1"/>
    <col min="15" max="15" width="11.7109375" style="29" bestFit="1" customWidth="1"/>
    <col min="16" max="16384" width="9.140625" style="29"/>
  </cols>
  <sheetData>
    <row r="1" spans="1:11" hidden="1" x14ac:dyDescent="0.25">
      <c r="A1" s="94"/>
      <c r="B1" s="26"/>
      <c r="C1" s="26"/>
      <c r="D1" s="26"/>
      <c r="E1" s="26"/>
      <c r="F1" s="26"/>
    </row>
    <row r="2" spans="1:11" hidden="1" x14ac:dyDescent="0.25">
      <c r="A2" s="94"/>
      <c r="B2" s="26"/>
      <c r="C2" s="26"/>
      <c r="D2" s="26"/>
      <c r="E2" s="26"/>
      <c r="F2" s="26"/>
    </row>
    <row r="4" spans="1:11" x14ac:dyDescent="0.25">
      <c r="A4" s="186" t="s">
        <v>314</v>
      </c>
      <c r="B4" s="186"/>
      <c r="C4" s="186"/>
      <c r="D4" s="186"/>
      <c r="E4" s="186"/>
      <c r="F4" s="186"/>
      <c r="G4" s="186"/>
      <c r="H4" s="186"/>
      <c r="I4" s="186"/>
      <c r="J4" s="52" t="s">
        <v>401</v>
      </c>
    </row>
    <row r="5" spans="1:11" x14ac:dyDescent="0.25">
      <c r="A5" s="877" t="s">
        <v>428</v>
      </c>
      <c r="B5" s="874" t="s">
        <v>778</v>
      </c>
      <c r="C5" s="875"/>
      <c r="D5" s="876"/>
      <c r="E5" s="874" t="s">
        <v>779</v>
      </c>
      <c r="F5" s="875"/>
      <c r="G5" s="876"/>
      <c r="H5" s="874" t="s">
        <v>780</v>
      </c>
      <c r="I5" s="875"/>
      <c r="J5" s="875"/>
    </row>
    <row r="6" spans="1:11" ht="22.5" x14ac:dyDescent="0.25">
      <c r="A6" s="878"/>
      <c r="B6" s="175" t="s">
        <v>2</v>
      </c>
      <c r="C6" s="176" t="s">
        <v>200</v>
      </c>
      <c r="D6" s="187" t="s">
        <v>230</v>
      </c>
      <c r="E6" s="175" t="s">
        <v>2</v>
      </c>
      <c r="F6" s="176" t="s">
        <v>200</v>
      </c>
      <c r="G6" s="187" t="s">
        <v>230</v>
      </c>
      <c r="H6" s="177" t="s">
        <v>2</v>
      </c>
      <c r="I6" s="176" t="s">
        <v>200</v>
      </c>
      <c r="J6" s="176" t="s">
        <v>230</v>
      </c>
    </row>
    <row r="7" spans="1:11" x14ac:dyDescent="0.25">
      <c r="A7" s="178" t="s">
        <v>115</v>
      </c>
      <c r="B7" s="427">
        <f>B8+B17</f>
        <v>9773.3060000000005</v>
      </c>
      <c r="C7" s="428">
        <f>C8+C17</f>
        <v>391.84899999999999</v>
      </c>
      <c r="D7" s="429">
        <f>IFERROR(C7*100/B7,0)</f>
        <v>4.0093802445150084</v>
      </c>
      <c r="E7" s="427">
        <f>E8+E17</f>
        <v>10861.349999999999</v>
      </c>
      <c r="F7" s="428">
        <f>F8+F17</f>
        <v>353.71899999999999</v>
      </c>
      <c r="G7" s="429">
        <f>IFERROR(F7*100/E7,0)</f>
        <v>3.2566761958688382</v>
      </c>
      <c r="H7" s="428">
        <f>H8+H17</f>
        <v>11153.470000000001</v>
      </c>
      <c r="I7" s="428">
        <f>I8+I17</f>
        <v>325.65799999999996</v>
      </c>
      <c r="J7" s="430">
        <f>IFERROR(I7*100/H7,0)</f>
        <v>2.9197908812235109</v>
      </c>
    </row>
    <row r="8" spans="1:11" x14ac:dyDescent="0.25">
      <c r="A8" s="179" t="s">
        <v>231</v>
      </c>
      <c r="B8" s="419">
        <f>+B9+B14+B15+B16</f>
        <v>8644.0220000000008</v>
      </c>
      <c r="C8" s="420">
        <f>SUM(C10:C16)</f>
        <v>380.62599999999998</v>
      </c>
      <c r="D8" s="422">
        <f>IFERROR(C8*100/B8,0)</f>
        <v>4.4033437212445774</v>
      </c>
      <c r="E8" s="419">
        <f>+E9+E14+E15+E16</f>
        <v>9677.6499999999978</v>
      </c>
      <c r="F8" s="420">
        <f>SUM(F10:F16)</f>
        <v>341.048</v>
      </c>
      <c r="G8" s="422">
        <f>IFERROR(F8*100/E8,0)</f>
        <v>3.5240786761248866</v>
      </c>
      <c r="H8" s="431">
        <f>+H9+H14+H15+H16</f>
        <v>9876.2360000000008</v>
      </c>
      <c r="I8" s="420">
        <f>SUM(I10:I16)</f>
        <v>312.87799999999999</v>
      </c>
      <c r="J8" s="421">
        <f>IFERROR(I8*100/H8,0)</f>
        <v>3.1679882902757686</v>
      </c>
    </row>
    <row r="9" spans="1:11" ht="22.5" x14ac:dyDescent="0.25">
      <c r="A9" s="180" t="s">
        <v>232</v>
      </c>
      <c r="B9" s="423">
        <f>+B10+B11+B12+B13</f>
        <v>7514.2619999999997</v>
      </c>
      <c r="C9" s="190">
        <f>+C10+C11+C12+C13</f>
        <v>374.005</v>
      </c>
      <c r="D9" s="424">
        <f>IFERROR(C9*100/B9,0)</f>
        <v>4.9772685594407013</v>
      </c>
      <c r="E9" s="423">
        <f>+E10+E11+E12+E13</f>
        <v>8524.4109999999982</v>
      </c>
      <c r="F9" s="190">
        <f>+F10+F11+F12+F13</f>
        <v>335.80900000000003</v>
      </c>
      <c r="G9" s="424">
        <f>IFERROR(F9*100/E9,0)</f>
        <v>3.9393806797912498</v>
      </c>
      <c r="H9" s="432">
        <f>+H10+H11+H12+H13</f>
        <v>8583.7250000000004</v>
      </c>
      <c r="I9" s="190">
        <f>+I10+I11+I12+I13</f>
        <v>305.06700000000001</v>
      </c>
      <c r="J9" s="481">
        <f>IFERROR(I9*100/H9,0)</f>
        <v>3.5540164672097485</v>
      </c>
    </row>
    <row r="10" spans="1:11" ht="24.75" customHeight="1" x14ac:dyDescent="0.25">
      <c r="A10" s="181" t="s">
        <v>359</v>
      </c>
      <c r="B10" s="433">
        <v>1965.039</v>
      </c>
      <c r="C10" s="434">
        <v>3.2730000000000001</v>
      </c>
      <c r="D10" s="435">
        <f>IFERROR(C10*100/B10,0)</f>
        <v>0.16656157969383814</v>
      </c>
      <c r="E10" s="433">
        <v>2762.1480000000001</v>
      </c>
      <c r="F10" s="434">
        <v>3.234</v>
      </c>
      <c r="G10" s="435">
        <f>IFERROR(F10*100/E10,0)</f>
        <v>0.11708279208789679</v>
      </c>
      <c r="H10" s="436">
        <v>2677.0540000000001</v>
      </c>
      <c r="I10" s="434">
        <v>5.9589999999999996</v>
      </c>
      <c r="J10" s="482">
        <f>IFERROR(I10*100/H10,0)</f>
        <v>0.22259543513130478</v>
      </c>
    </row>
    <row r="11" spans="1:11" x14ac:dyDescent="0.25">
      <c r="A11" s="181" t="s">
        <v>233</v>
      </c>
      <c r="B11" s="433">
        <v>21.193000000000001</v>
      </c>
      <c r="C11" s="434">
        <v>2.1000000000000001E-2</v>
      </c>
      <c r="D11" s="435">
        <f t="shared" ref="D11:D12" si="0">IFERROR(C11*100/B11,0)</f>
        <v>9.908932194592554E-2</v>
      </c>
      <c r="E11" s="433">
        <v>25.893000000000001</v>
      </c>
      <c r="F11" s="434">
        <v>2.7E-2</v>
      </c>
      <c r="G11" s="435">
        <f t="shared" ref="G11:G13" si="1">IFERROR(F11*100/E11,0)</f>
        <v>0.10427528675703858</v>
      </c>
      <c r="H11" s="436">
        <v>86.38</v>
      </c>
      <c r="I11" s="434">
        <v>8.6999999999999994E-2</v>
      </c>
      <c r="J11" s="482">
        <f t="shared" ref="J11:J13" si="2">IFERROR(I11*100/H11,0)</f>
        <v>0.10071775874044918</v>
      </c>
    </row>
    <row r="12" spans="1:11" x14ac:dyDescent="0.25">
      <c r="A12" s="181" t="s">
        <v>234</v>
      </c>
      <c r="B12" s="433">
        <v>5492.4269999999997</v>
      </c>
      <c r="C12" s="434">
        <v>357.43299999999999</v>
      </c>
      <c r="D12" s="435">
        <f t="shared" si="0"/>
        <v>6.5077423878369265</v>
      </c>
      <c r="E12" s="433">
        <v>5705.1329999999998</v>
      </c>
      <c r="F12" s="434">
        <v>322.51100000000002</v>
      </c>
      <c r="G12" s="435">
        <f t="shared" si="1"/>
        <v>5.6529970466946171</v>
      </c>
      <c r="H12" s="436">
        <v>5792.9089999999997</v>
      </c>
      <c r="I12" s="434">
        <v>292.447</v>
      </c>
      <c r="J12" s="482">
        <f t="shared" si="2"/>
        <v>5.0483617125696263</v>
      </c>
    </row>
    <row r="13" spans="1:11" x14ac:dyDescent="0.25">
      <c r="A13" s="181" t="s">
        <v>235</v>
      </c>
      <c r="B13" s="433">
        <v>35.603000000000002</v>
      </c>
      <c r="C13" s="434">
        <v>13.278</v>
      </c>
      <c r="D13" s="435">
        <f>IFERROR(C13*100/B13,0)</f>
        <v>37.294610004774874</v>
      </c>
      <c r="E13" s="433">
        <v>31.236999999999998</v>
      </c>
      <c r="F13" s="434">
        <v>10.037000000000001</v>
      </c>
      <c r="G13" s="435">
        <f t="shared" si="1"/>
        <v>32.131766814995039</v>
      </c>
      <c r="H13" s="436">
        <v>27.382000000000001</v>
      </c>
      <c r="I13" s="434">
        <v>6.5739999999999998</v>
      </c>
      <c r="J13" s="482">
        <f t="shared" si="2"/>
        <v>24.008472719304649</v>
      </c>
    </row>
    <row r="14" spans="1:11" s="125" customFormat="1" ht="22.5" x14ac:dyDescent="0.2">
      <c r="A14" s="180" t="s">
        <v>236</v>
      </c>
      <c r="B14" s="423">
        <v>13.21</v>
      </c>
      <c r="C14" s="190">
        <v>0</v>
      </c>
      <c r="D14" s="424"/>
      <c r="E14" s="423">
        <v>12.472</v>
      </c>
      <c r="F14" s="190">
        <v>0</v>
      </c>
      <c r="G14" s="424"/>
      <c r="H14" s="432">
        <v>12.888999999999999</v>
      </c>
      <c r="I14" s="190">
        <v>0</v>
      </c>
      <c r="J14" s="481"/>
      <c r="K14" s="126"/>
    </row>
    <row r="15" spans="1:11" s="125" customFormat="1" ht="33.75" x14ac:dyDescent="0.25">
      <c r="A15" s="180" t="s">
        <v>479</v>
      </c>
      <c r="B15" s="423">
        <v>1050.4960000000001</v>
      </c>
      <c r="C15" s="190">
        <v>0</v>
      </c>
      <c r="D15" s="424"/>
      <c r="E15" s="423">
        <v>1076.875</v>
      </c>
      <c r="F15" s="190">
        <v>0</v>
      </c>
      <c r="G15" s="424"/>
      <c r="H15" s="432">
        <v>1198.6189999999999</v>
      </c>
      <c r="I15" s="190">
        <v>0</v>
      </c>
      <c r="J15" s="481"/>
      <c r="K15" s="29"/>
    </row>
    <row r="16" spans="1:11" s="125" customFormat="1" x14ac:dyDescent="0.25">
      <c r="A16" s="182" t="s">
        <v>237</v>
      </c>
      <c r="B16" s="437">
        <v>66.054000000000002</v>
      </c>
      <c r="C16" s="191">
        <v>6.6210000000000004</v>
      </c>
      <c r="D16" s="438">
        <f>IFERROR(C16*100/B16,0)</f>
        <v>10.023617040603144</v>
      </c>
      <c r="E16" s="437">
        <v>63.892000000000003</v>
      </c>
      <c r="F16" s="191">
        <v>5.2389999999999999</v>
      </c>
      <c r="G16" s="438">
        <f>IFERROR(F16*100/E16,0)</f>
        <v>8.1997746196706931</v>
      </c>
      <c r="H16" s="439">
        <v>81.003</v>
      </c>
      <c r="I16" s="191">
        <v>7.8109999999999999</v>
      </c>
      <c r="J16" s="192">
        <f>IFERROR(I16*100/H16,0)</f>
        <v>9.642852733849363</v>
      </c>
      <c r="K16" s="29"/>
    </row>
    <row r="17" spans="1:15" x14ac:dyDescent="0.25">
      <c r="A17" s="183" t="s">
        <v>238</v>
      </c>
      <c r="B17" s="440">
        <f>SUM(B18:B21)</f>
        <v>1129.2840000000001</v>
      </c>
      <c r="C17" s="441">
        <f>SUM(C18:C21)</f>
        <v>11.223000000000001</v>
      </c>
      <c r="D17" s="442">
        <f>IFERROR(C17*100/B17,0)</f>
        <v>0.99381555038413727</v>
      </c>
      <c r="E17" s="440">
        <f t="shared" ref="E17:I17" si="3">SUM(E18:E21)</f>
        <v>1183.7</v>
      </c>
      <c r="F17" s="441">
        <f t="shared" si="3"/>
        <v>12.671000000000001</v>
      </c>
      <c r="G17" s="442">
        <f>IFERROR(F17*100/E17,0)</f>
        <v>1.0704570414801049</v>
      </c>
      <c r="H17" s="443">
        <f t="shared" si="3"/>
        <v>1277.2340000000002</v>
      </c>
      <c r="I17" s="441">
        <f t="shared" si="3"/>
        <v>12.78</v>
      </c>
      <c r="J17" s="414">
        <f>IFERROR(I17*100/H17,0)</f>
        <v>1.000599733486581</v>
      </c>
    </row>
    <row r="18" spans="1:15" x14ac:dyDescent="0.25">
      <c r="A18" s="180" t="s">
        <v>239</v>
      </c>
      <c r="B18" s="444">
        <v>514.73500000000001</v>
      </c>
      <c r="C18" s="445">
        <v>5.2439999999999998</v>
      </c>
      <c r="D18" s="424">
        <f>IFERROR(C18*100/B18,0)</f>
        <v>1.0187766520636832</v>
      </c>
      <c r="E18" s="444">
        <v>549.35799999999995</v>
      </c>
      <c r="F18" s="445">
        <v>5.4020000000000001</v>
      </c>
      <c r="G18" s="424">
        <f>IFERROR(F18*100/E18,0)</f>
        <v>0.98332963204322155</v>
      </c>
      <c r="H18" s="446">
        <v>641.54700000000003</v>
      </c>
      <c r="I18" s="445">
        <v>6.319</v>
      </c>
      <c r="J18" s="481">
        <f>IFERROR(I18*100/H18,0)</f>
        <v>0.98496290996606628</v>
      </c>
      <c r="K18" s="35"/>
    </row>
    <row r="19" spans="1:15" ht="15" customHeight="1" x14ac:dyDescent="0.25">
      <c r="A19" s="180" t="s">
        <v>240</v>
      </c>
      <c r="B19" s="444">
        <v>2.7269999999999999</v>
      </c>
      <c r="C19" s="445">
        <v>1.2999999999999999E-2</v>
      </c>
      <c r="D19" s="424">
        <f t="shared" ref="D19:D21" si="4">IFERROR(C19*100/B19,0)</f>
        <v>0.47671433810047675</v>
      </c>
      <c r="E19" s="444">
        <v>5.62</v>
      </c>
      <c r="F19" s="445">
        <v>2.7E-2</v>
      </c>
      <c r="G19" s="424">
        <f t="shared" ref="G19:G21" si="5">IFERROR(F19*100/E19,0)</f>
        <v>0.4804270462633452</v>
      </c>
      <c r="H19" s="446">
        <v>0.75700000000000001</v>
      </c>
      <c r="I19" s="445">
        <v>4.0000000000000001E-3</v>
      </c>
      <c r="J19" s="481">
        <f t="shared" ref="J19:J21" si="6">IFERROR(I19*100/H19,0)</f>
        <v>0.52840158520475566</v>
      </c>
      <c r="K19" s="35"/>
    </row>
    <row r="20" spans="1:15" ht="22.5" x14ac:dyDescent="0.25">
      <c r="A20" s="184" t="s">
        <v>241</v>
      </c>
      <c r="B20" s="447">
        <v>610.50699999999995</v>
      </c>
      <c r="C20" s="448">
        <v>5.9530000000000003</v>
      </c>
      <c r="D20" s="424">
        <f t="shared" si="4"/>
        <v>0.9750911946955565</v>
      </c>
      <c r="E20" s="447">
        <v>628.25900000000001</v>
      </c>
      <c r="F20" s="448">
        <v>7.2380000000000004</v>
      </c>
      <c r="G20" s="424">
        <f t="shared" si="5"/>
        <v>1.1520726324652732</v>
      </c>
      <c r="H20" s="449">
        <v>634.23199999999997</v>
      </c>
      <c r="I20" s="448">
        <v>6.4509999999999996</v>
      </c>
      <c r="J20" s="481">
        <f t="shared" si="6"/>
        <v>1.0171356853643461</v>
      </c>
      <c r="K20" s="35"/>
    </row>
    <row r="21" spans="1:15" ht="15.75" thickBot="1" x14ac:dyDescent="0.3">
      <c r="A21" s="185" t="s">
        <v>242</v>
      </c>
      <c r="B21" s="450">
        <v>1.3149999999999999</v>
      </c>
      <c r="C21" s="451">
        <v>1.2999999999999999E-2</v>
      </c>
      <c r="D21" s="424">
        <f t="shared" si="4"/>
        <v>0.98859315589353625</v>
      </c>
      <c r="E21" s="450">
        <v>0.46300000000000002</v>
      </c>
      <c r="F21" s="451">
        <v>4.0000000000000001E-3</v>
      </c>
      <c r="G21" s="424">
        <f t="shared" si="5"/>
        <v>0.86393088552915764</v>
      </c>
      <c r="H21" s="452">
        <v>0.69799999999999995</v>
      </c>
      <c r="I21" s="451">
        <v>6.0000000000000001E-3</v>
      </c>
      <c r="J21" s="483">
        <f t="shared" si="6"/>
        <v>0.8595988538681949</v>
      </c>
      <c r="K21" s="35"/>
    </row>
    <row r="22" spans="1:15" ht="19.5" customHeight="1" x14ac:dyDescent="0.25">
      <c r="A22" s="873" t="s">
        <v>480</v>
      </c>
      <c r="B22" s="873"/>
      <c r="C22" s="873"/>
      <c r="D22" s="873"/>
      <c r="E22" s="873"/>
      <c r="F22" s="873"/>
      <c r="G22" s="873"/>
      <c r="H22" s="873"/>
      <c r="I22" s="873"/>
      <c r="J22" s="873"/>
    </row>
    <row r="24" spans="1:15" x14ac:dyDescent="0.25">
      <c r="L24" s="34"/>
      <c r="M24" s="33"/>
      <c r="N24" s="33"/>
      <c r="O24" s="33"/>
    </row>
    <row r="25" spans="1:15" x14ac:dyDescent="0.25">
      <c r="L25" s="30"/>
    </row>
    <row r="26" spans="1:15" x14ac:dyDescent="0.25">
      <c r="L26" s="30"/>
    </row>
    <row r="27" spans="1:15" x14ac:dyDescent="0.25">
      <c r="L27" s="30"/>
    </row>
    <row r="28" spans="1:15" x14ac:dyDescent="0.25">
      <c r="L28" s="30"/>
    </row>
    <row r="29" spans="1:15" x14ac:dyDescent="0.25">
      <c r="L29" s="30"/>
    </row>
    <row r="30" spans="1:15" x14ac:dyDescent="0.25">
      <c r="L30" s="30"/>
    </row>
    <row r="31" spans="1:15" x14ac:dyDescent="0.25">
      <c r="L31" s="30"/>
    </row>
    <row r="32" spans="1:15" x14ac:dyDescent="0.25">
      <c r="L32" s="30"/>
    </row>
    <row r="33" spans="12:12" x14ac:dyDescent="0.25">
      <c r="L33" s="30"/>
    </row>
    <row r="34" spans="12:12" x14ac:dyDescent="0.25">
      <c r="L34" s="30"/>
    </row>
    <row r="35" spans="12:12" x14ac:dyDescent="0.25">
      <c r="L35" s="30"/>
    </row>
    <row r="36" spans="12:12" x14ac:dyDescent="0.25">
      <c r="L36" s="30"/>
    </row>
    <row r="37" spans="12:12" x14ac:dyDescent="0.25">
      <c r="L37" s="30"/>
    </row>
    <row r="38" spans="12:12" x14ac:dyDescent="0.25">
      <c r="L38" s="30"/>
    </row>
    <row r="39" spans="12:12" x14ac:dyDescent="0.25">
      <c r="L39" s="30"/>
    </row>
    <row r="40" spans="12:12" x14ac:dyDescent="0.25">
      <c r="L40" s="30"/>
    </row>
    <row r="41" spans="12:12" x14ac:dyDescent="0.25">
      <c r="L41" s="30"/>
    </row>
    <row r="42" spans="12:12" x14ac:dyDescent="0.25">
      <c r="L42" s="30"/>
    </row>
    <row r="43" spans="12:12" x14ac:dyDescent="0.25">
      <c r="L43" s="30"/>
    </row>
    <row r="44" spans="12:12" x14ac:dyDescent="0.25">
      <c r="L44" s="30"/>
    </row>
    <row r="45" spans="12:12" x14ac:dyDescent="0.25">
      <c r="L45" s="30"/>
    </row>
    <row r="46" spans="12:12" x14ac:dyDescent="0.25">
      <c r="L46" s="30"/>
    </row>
    <row r="47" spans="12:12" x14ac:dyDescent="0.25">
      <c r="L47" s="30"/>
    </row>
    <row r="48" spans="12:12" x14ac:dyDescent="0.25">
      <c r="L48" s="30"/>
    </row>
    <row r="49" spans="12:12" x14ac:dyDescent="0.25">
      <c r="L49" s="30"/>
    </row>
    <row r="50" spans="12:12" x14ac:dyDescent="0.25">
      <c r="L50" s="30"/>
    </row>
    <row r="51" spans="12:12" x14ac:dyDescent="0.25">
      <c r="L51" s="30"/>
    </row>
    <row r="52" spans="12:12" x14ac:dyDescent="0.25">
      <c r="L52" s="30"/>
    </row>
    <row r="53" spans="12:12" x14ac:dyDescent="0.25">
      <c r="L53" s="30"/>
    </row>
  </sheetData>
  <mergeCells count="5">
    <mergeCell ref="A22:J22"/>
    <mergeCell ref="B5:D5"/>
    <mergeCell ref="E5:G5"/>
    <mergeCell ref="H5:J5"/>
    <mergeCell ref="A5:A6"/>
  </mergeCells>
  <pageMargins left="0.7" right="0.7" top="0.75" bottom="0.75" header="0.3" footer="0.3"/>
  <pageSetup paperSize="9" scale="87" orientation="portrait" r:id="rId1"/>
  <ignoredErrors>
    <ignoredError sqref="E7:F8 G7:G9 D7:D9 D17 G17" formula="1"/>
    <ignoredError sqref="H7:I8 E9:F9 H9:I9 H17:I17 E17:F17" evalError="1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16"/>
  <dimension ref="A1:J21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0.5703125" style="38" customWidth="1"/>
    <col min="2" max="2" width="7.7109375" style="29" customWidth="1"/>
    <col min="3" max="3" width="7.42578125" style="29" customWidth="1"/>
    <col min="4" max="4" width="7.140625" style="29" customWidth="1"/>
    <col min="5" max="5" width="8.28515625" style="29" bestFit="1" customWidth="1"/>
    <col min="6" max="6" width="7.42578125" style="29" customWidth="1"/>
    <col min="7" max="7" width="7.140625" style="29" customWidth="1"/>
    <col min="8" max="8" width="8.28515625" style="29" bestFit="1" customWidth="1"/>
    <col min="9" max="9" width="7.42578125" style="29" customWidth="1"/>
    <col min="10" max="10" width="7.28515625" style="29" customWidth="1"/>
    <col min="11" max="16384" width="9.140625" style="29"/>
  </cols>
  <sheetData>
    <row r="1" spans="1:10" hidden="1" x14ac:dyDescent="0.25">
      <c r="A1" s="94"/>
      <c r="B1" s="26"/>
      <c r="C1" s="26"/>
      <c r="D1" s="26"/>
    </row>
    <row r="2" spans="1:10" hidden="1" x14ac:dyDescent="0.25">
      <c r="A2" s="94"/>
      <c r="B2" s="26"/>
      <c r="C2" s="26"/>
      <c r="D2" s="26"/>
    </row>
    <row r="4" spans="1:10" x14ac:dyDescent="0.25">
      <c r="A4" s="186" t="s">
        <v>315</v>
      </c>
      <c r="B4" s="186"/>
      <c r="C4" s="186"/>
      <c r="D4" s="186"/>
      <c r="E4" s="186"/>
      <c r="F4" s="186"/>
      <c r="G4" s="186"/>
      <c r="H4" s="186"/>
      <c r="I4" s="186"/>
      <c r="J4" s="52" t="s">
        <v>401</v>
      </c>
    </row>
    <row r="5" spans="1:10" x14ac:dyDescent="0.25">
      <c r="A5" s="885" t="s">
        <v>428</v>
      </c>
      <c r="B5" s="881" t="s">
        <v>778</v>
      </c>
      <c r="C5" s="882"/>
      <c r="D5" s="882"/>
      <c r="E5" s="881" t="s">
        <v>779</v>
      </c>
      <c r="F5" s="882"/>
      <c r="G5" s="883"/>
      <c r="H5" s="884" t="s">
        <v>780</v>
      </c>
      <c r="I5" s="882"/>
      <c r="J5" s="882"/>
    </row>
    <row r="6" spans="1:10" ht="22.5" x14ac:dyDescent="0.25">
      <c r="A6" s="886"/>
      <c r="B6" s="175" t="s">
        <v>2</v>
      </c>
      <c r="C6" s="176" t="s">
        <v>200</v>
      </c>
      <c r="D6" s="176" t="s">
        <v>230</v>
      </c>
      <c r="E6" s="175" t="s">
        <v>2</v>
      </c>
      <c r="F6" s="176" t="s">
        <v>200</v>
      </c>
      <c r="G6" s="187" t="s">
        <v>230</v>
      </c>
      <c r="H6" s="177" t="s">
        <v>2</v>
      </c>
      <c r="I6" s="176" t="s">
        <v>200</v>
      </c>
      <c r="J6" s="176" t="s">
        <v>230</v>
      </c>
    </row>
    <row r="7" spans="1:10" x14ac:dyDescent="0.25">
      <c r="A7" s="783" t="s">
        <v>115</v>
      </c>
      <c r="B7" s="784">
        <f>+B11+B15</f>
        <v>9773.3059999999987</v>
      </c>
      <c r="C7" s="785">
        <f>C11+C15</f>
        <v>391.84899999999999</v>
      </c>
      <c r="D7" s="786">
        <f t="shared" ref="D7:D18" si="0">IFERROR(C7*100/B7,0)</f>
        <v>4.0093802445150093</v>
      </c>
      <c r="E7" s="784">
        <f>E11+E15</f>
        <v>10861.350999999999</v>
      </c>
      <c r="F7" s="785">
        <f>F11+F15</f>
        <v>353.71699999999998</v>
      </c>
      <c r="G7" s="787">
        <f t="shared" ref="G7:G18" si="1">IFERROR(F7*100/E7,0)</f>
        <v>3.2566574821124923</v>
      </c>
      <c r="H7" s="785">
        <f>H11+H15</f>
        <v>11153.47</v>
      </c>
      <c r="I7" s="785">
        <f>I11+I15</f>
        <v>325.65999999999997</v>
      </c>
      <c r="J7" s="786">
        <f t="shared" ref="J7:J18" si="2">IFERROR(I7*100/H7,0)</f>
        <v>2.9198088128627231</v>
      </c>
    </row>
    <row r="8" spans="1:10" ht="15" customHeight="1" x14ac:dyDescent="0.25">
      <c r="A8" s="753" t="s">
        <v>243</v>
      </c>
      <c r="B8" s="788">
        <f t="shared" ref="B8:B10" si="3">+B12+B16</f>
        <v>8835.5450000000001</v>
      </c>
      <c r="C8" s="789">
        <f t="shared" ref="C8:C10" si="4">C12+C16</f>
        <v>73.055999999999997</v>
      </c>
      <c r="D8" s="790">
        <f t="shared" si="0"/>
        <v>0.82684203407939172</v>
      </c>
      <c r="E8" s="788">
        <f t="shared" ref="E8:E10" si="5">+E12+E16</f>
        <v>9830.5709999999999</v>
      </c>
      <c r="F8" s="789">
        <f t="shared" ref="F8:F10" si="6">F12+F16</f>
        <v>71.789999999999992</v>
      </c>
      <c r="G8" s="791">
        <f t="shared" si="1"/>
        <v>0.73027294141917076</v>
      </c>
      <c r="H8" s="789">
        <f t="shared" ref="H8:H10" si="7">+H12+H16</f>
        <v>10222.572</v>
      </c>
      <c r="I8" s="789">
        <f t="shared" ref="I8:I10" si="8">I12+I16</f>
        <v>76.516999999999996</v>
      </c>
      <c r="J8" s="790">
        <f t="shared" si="2"/>
        <v>0.7485102574968413</v>
      </c>
    </row>
    <row r="9" spans="1:10" ht="15" customHeight="1" x14ac:dyDescent="0.25">
      <c r="A9" s="753" t="s">
        <v>244</v>
      </c>
      <c r="B9" s="788">
        <f t="shared" si="3"/>
        <v>629.98199999999997</v>
      </c>
      <c r="C9" s="789">
        <f t="shared" si="4"/>
        <v>68.009</v>
      </c>
      <c r="D9" s="790">
        <f t="shared" si="0"/>
        <v>10.795387804730929</v>
      </c>
      <c r="E9" s="788">
        <f t="shared" si="5"/>
        <v>787.93599999999992</v>
      </c>
      <c r="F9" s="789">
        <f t="shared" si="6"/>
        <v>82.919999999999987</v>
      </c>
      <c r="G9" s="791">
        <f t="shared" si="1"/>
        <v>10.523697356130446</v>
      </c>
      <c r="H9" s="789">
        <f t="shared" si="7"/>
        <v>700.12999999999988</v>
      </c>
      <c r="I9" s="789">
        <f t="shared" si="8"/>
        <v>76.947999999999993</v>
      </c>
      <c r="J9" s="790">
        <f t="shared" si="2"/>
        <v>10.990530330081556</v>
      </c>
    </row>
    <row r="10" spans="1:10" ht="15" customHeight="1" x14ac:dyDescent="0.25">
      <c r="A10" s="792" t="s">
        <v>245</v>
      </c>
      <c r="B10" s="793">
        <f t="shared" si="3"/>
        <v>307.779</v>
      </c>
      <c r="C10" s="794">
        <f t="shared" si="4"/>
        <v>250.78399999999999</v>
      </c>
      <c r="D10" s="790">
        <f t="shared" si="0"/>
        <v>81.481842490878194</v>
      </c>
      <c r="E10" s="793">
        <f t="shared" si="5"/>
        <v>242.84399999999999</v>
      </c>
      <c r="F10" s="794">
        <f t="shared" si="6"/>
        <v>199.00700000000001</v>
      </c>
      <c r="G10" s="791">
        <f t="shared" si="1"/>
        <v>81.948493683187564</v>
      </c>
      <c r="H10" s="794">
        <f t="shared" si="7"/>
        <v>230.768</v>
      </c>
      <c r="I10" s="794">
        <f t="shared" si="8"/>
        <v>172.19499999999999</v>
      </c>
      <c r="J10" s="790">
        <f t="shared" si="2"/>
        <v>74.618231297233578</v>
      </c>
    </row>
    <row r="11" spans="1:10" ht="15" customHeight="1" x14ac:dyDescent="0.25">
      <c r="A11" s="795" t="s">
        <v>231</v>
      </c>
      <c r="B11" s="784">
        <f>SUM(B12:B14)</f>
        <v>8644.021999999999</v>
      </c>
      <c r="C11" s="785">
        <f>SUM(C12:C14)</f>
        <v>380.625</v>
      </c>
      <c r="D11" s="786">
        <f t="shared" si="0"/>
        <v>4.4033321525558362</v>
      </c>
      <c r="E11" s="784">
        <f>SUM(E12:E14)</f>
        <v>9677.6519999999982</v>
      </c>
      <c r="F11" s="785">
        <f>SUM(F12:F14)</f>
        <v>341.04699999999997</v>
      </c>
      <c r="G11" s="787">
        <f t="shared" si="1"/>
        <v>3.5240676147478753</v>
      </c>
      <c r="H11" s="785">
        <f>SUM(H12:H14)</f>
        <v>9876.235999999999</v>
      </c>
      <c r="I11" s="785">
        <f>SUM(I12:I14)</f>
        <v>312.87799999999999</v>
      </c>
      <c r="J11" s="786">
        <f t="shared" si="2"/>
        <v>3.1679882902757694</v>
      </c>
    </row>
    <row r="12" spans="1:10" ht="15" customHeight="1" x14ac:dyDescent="0.25">
      <c r="A12" s="796" t="s">
        <v>243</v>
      </c>
      <c r="B12" s="788">
        <v>7766.8419999999996</v>
      </c>
      <c r="C12" s="789">
        <v>66.290999999999997</v>
      </c>
      <c r="D12" s="790">
        <f t="shared" si="0"/>
        <v>0.85351292069543838</v>
      </c>
      <c r="E12" s="788">
        <v>8719.9959999999992</v>
      </c>
      <c r="F12" s="789">
        <v>64.671999999999997</v>
      </c>
      <c r="G12" s="791">
        <f t="shared" si="1"/>
        <v>0.7416517163539984</v>
      </c>
      <c r="H12" s="797">
        <v>9037.7369999999992</v>
      </c>
      <c r="I12" s="789">
        <v>68.369</v>
      </c>
      <c r="J12" s="790">
        <f t="shared" si="2"/>
        <v>0.75648361973799416</v>
      </c>
    </row>
    <row r="13" spans="1:10" ht="15" customHeight="1" x14ac:dyDescent="0.25">
      <c r="A13" s="796" t="s">
        <v>244</v>
      </c>
      <c r="B13" s="788">
        <v>570.44100000000003</v>
      </c>
      <c r="C13" s="789">
        <v>64.037999999999997</v>
      </c>
      <c r="D13" s="790">
        <f t="shared" si="0"/>
        <v>11.226051423372441</v>
      </c>
      <c r="E13" s="788">
        <v>715.59699999999998</v>
      </c>
      <c r="F13" s="789">
        <v>77.614999999999995</v>
      </c>
      <c r="G13" s="791">
        <f t="shared" si="1"/>
        <v>10.846188567028648</v>
      </c>
      <c r="H13" s="789">
        <v>608.76199999999994</v>
      </c>
      <c r="I13" s="789">
        <v>72.599999999999994</v>
      </c>
      <c r="J13" s="790">
        <f t="shared" si="2"/>
        <v>11.925842940262369</v>
      </c>
    </row>
    <row r="14" spans="1:10" ht="15" customHeight="1" x14ac:dyDescent="0.25">
      <c r="A14" s="798" t="s">
        <v>245</v>
      </c>
      <c r="B14" s="799">
        <v>306.73899999999998</v>
      </c>
      <c r="C14" s="800">
        <v>250.29599999999999</v>
      </c>
      <c r="D14" s="790">
        <f t="shared" si="0"/>
        <v>81.599014145576533</v>
      </c>
      <c r="E14" s="799">
        <v>242.059</v>
      </c>
      <c r="F14" s="800">
        <v>198.76</v>
      </c>
      <c r="G14" s="791">
        <f t="shared" si="1"/>
        <v>82.112212311874373</v>
      </c>
      <c r="H14" s="800">
        <v>229.73699999999999</v>
      </c>
      <c r="I14" s="800">
        <v>171.90899999999999</v>
      </c>
      <c r="J14" s="790">
        <f t="shared" si="2"/>
        <v>74.828608365217605</v>
      </c>
    </row>
    <row r="15" spans="1:10" ht="15" customHeight="1" x14ac:dyDescent="0.25">
      <c r="A15" s="801" t="s">
        <v>238</v>
      </c>
      <c r="B15" s="784">
        <f>SUM(B16:B18)</f>
        <v>1129.2839999999999</v>
      </c>
      <c r="C15" s="785">
        <f>SUM(C16:C18)</f>
        <v>11.224</v>
      </c>
      <c r="D15" s="786">
        <f t="shared" si="0"/>
        <v>0.99390410206821334</v>
      </c>
      <c r="E15" s="784">
        <f>SUM(E16:E18)</f>
        <v>1183.6990000000001</v>
      </c>
      <c r="F15" s="785">
        <f>SUM(F16:F18)</f>
        <v>12.67</v>
      </c>
      <c r="G15" s="787">
        <f t="shared" si="1"/>
        <v>1.0703734648757834</v>
      </c>
      <c r="H15" s="785">
        <f>SUM(H16:H18)</f>
        <v>1277.2339999999999</v>
      </c>
      <c r="I15" s="785">
        <f>SUM(I16:I18)</f>
        <v>12.781999999999998</v>
      </c>
      <c r="J15" s="786">
        <f t="shared" si="2"/>
        <v>1.0007563218642785</v>
      </c>
    </row>
    <row r="16" spans="1:10" ht="15" customHeight="1" x14ac:dyDescent="0.25">
      <c r="A16" s="753" t="s">
        <v>243</v>
      </c>
      <c r="B16" s="788">
        <v>1068.703</v>
      </c>
      <c r="C16" s="789">
        <v>6.7649999999999997</v>
      </c>
      <c r="D16" s="790">
        <f t="shared" si="0"/>
        <v>0.63301029378601914</v>
      </c>
      <c r="E16" s="788">
        <v>1110.575</v>
      </c>
      <c r="F16" s="789">
        <v>7.1180000000000003</v>
      </c>
      <c r="G16" s="791">
        <f t="shared" si="1"/>
        <v>0.64092924836233489</v>
      </c>
      <c r="H16" s="789">
        <v>1184.835</v>
      </c>
      <c r="I16" s="789">
        <v>8.1479999999999997</v>
      </c>
      <c r="J16" s="790">
        <f t="shared" si="2"/>
        <v>0.68769069110888847</v>
      </c>
    </row>
    <row r="17" spans="1:10" ht="15" customHeight="1" x14ac:dyDescent="0.25">
      <c r="A17" s="753" t="s">
        <v>244</v>
      </c>
      <c r="B17" s="788">
        <v>59.540999999999997</v>
      </c>
      <c r="C17" s="789">
        <v>3.9710000000000001</v>
      </c>
      <c r="D17" s="790">
        <f t="shared" si="0"/>
        <v>6.6693538905963967</v>
      </c>
      <c r="E17" s="788">
        <v>72.338999999999999</v>
      </c>
      <c r="F17" s="789">
        <v>5.3049999999999997</v>
      </c>
      <c r="G17" s="791">
        <f t="shared" si="1"/>
        <v>7.3335268665588416</v>
      </c>
      <c r="H17" s="789">
        <v>91.367999999999995</v>
      </c>
      <c r="I17" s="789">
        <v>4.3479999999999999</v>
      </c>
      <c r="J17" s="790">
        <f t="shared" si="2"/>
        <v>4.7587776902197714</v>
      </c>
    </row>
    <row r="18" spans="1:10" ht="15" customHeight="1" thickBot="1" x14ac:dyDescent="0.3">
      <c r="A18" s="755" t="s">
        <v>245</v>
      </c>
      <c r="B18" s="802">
        <v>1.04</v>
      </c>
      <c r="C18" s="803">
        <v>0.48799999999999999</v>
      </c>
      <c r="D18" s="790">
        <f t="shared" si="0"/>
        <v>46.92307692307692</v>
      </c>
      <c r="E18" s="802">
        <v>0.78500000000000003</v>
      </c>
      <c r="F18" s="803">
        <v>0.247</v>
      </c>
      <c r="G18" s="804">
        <f t="shared" si="1"/>
        <v>31.464968152866241</v>
      </c>
      <c r="H18" s="803">
        <v>1.0309999999999999</v>
      </c>
      <c r="I18" s="803">
        <v>0.28599999999999998</v>
      </c>
      <c r="J18" s="790">
        <f t="shared" si="2"/>
        <v>27.740058195926284</v>
      </c>
    </row>
    <row r="19" spans="1:10" x14ac:dyDescent="0.25">
      <c r="A19" s="879"/>
      <c r="B19" s="880"/>
      <c r="C19" s="880"/>
      <c r="D19" s="880"/>
      <c r="E19" s="880"/>
      <c r="F19" s="880"/>
      <c r="G19" s="880"/>
      <c r="H19" s="880"/>
      <c r="I19" s="880"/>
      <c r="J19" s="880"/>
    </row>
    <row r="20" spans="1:10" x14ac:dyDescent="0.25">
      <c r="A20" s="188"/>
    </row>
    <row r="21" spans="1:10" x14ac:dyDescent="0.25">
      <c r="A21" s="188"/>
    </row>
  </sheetData>
  <mergeCells count="5">
    <mergeCell ref="A19:J19"/>
    <mergeCell ref="B5:D5"/>
    <mergeCell ref="E5:G5"/>
    <mergeCell ref="H5:J5"/>
    <mergeCell ref="A5:A6"/>
  </mergeCells>
  <pageMargins left="0.7" right="0.7" top="0.75" bottom="0.75" header="0.3" footer="0.3"/>
  <pageSetup paperSize="9" scale="72" orientation="portrait" r:id="rId1"/>
  <colBreaks count="1" manualBreakCount="1">
    <brk id="10" max="1048575" man="1"/>
  </colBreaks>
  <ignoredErrors>
    <ignoredError sqref="D7:G11 D15:G15 D12 G12 D13 G13 D14 G14" 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18"/>
  <dimension ref="A1:R20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0.28515625" style="38" customWidth="1"/>
    <col min="2" max="2" width="7.85546875" style="29" bestFit="1" customWidth="1"/>
    <col min="3" max="3" width="6.42578125" style="29" bestFit="1" customWidth="1"/>
    <col min="4" max="4" width="7.28515625" style="29" customWidth="1"/>
    <col min="5" max="5" width="7.85546875" style="29" bestFit="1" customWidth="1"/>
    <col min="6" max="6" width="6.42578125" style="29" bestFit="1" customWidth="1"/>
    <col min="7" max="7" width="7.28515625" style="29" customWidth="1"/>
    <col min="8" max="8" width="8.85546875" style="29" customWidth="1"/>
    <col min="9" max="9" width="6.42578125" style="29" bestFit="1" customWidth="1"/>
    <col min="10" max="10" width="7.28515625" style="29" customWidth="1"/>
    <col min="11" max="16384" width="9.140625" style="29"/>
  </cols>
  <sheetData>
    <row r="1" spans="1:10" hidden="1" x14ac:dyDescent="0.25">
      <c r="A1" s="94"/>
      <c r="B1" s="26"/>
      <c r="C1" s="26"/>
      <c r="D1" s="26"/>
      <c r="E1" s="26"/>
      <c r="F1" s="26"/>
      <c r="G1" s="26"/>
      <c r="H1" s="26"/>
      <c r="I1" s="26"/>
      <c r="J1" s="26"/>
    </row>
    <row r="2" spans="1:10" hidden="1" x14ac:dyDescent="0.25">
      <c r="A2" s="94"/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94"/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189" t="s">
        <v>568</v>
      </c>
      <c r="B4" s="189"/>
      <c r="C4" s="189"/>
      <c r="D4" s="189"/>
      <c r="E4" s="189"/>
      <c r="F4" s="189"/>
      <c r="G4" s="189"/>
      <c r="H4" s="189"/>
      <c r="I4" s="189"/>
      <c r="J4" s="52" t="s">
        <v>401</v>
      </c>
    </row>
    <row r="5" spans="1:10" x14ac:dyDescent="0.25">
      <c r="A5" s="887" t="s">
        <v>246</v>
      </c>
      <c r="B5" s="888" t="s">
        <v>778</v>
      </c>
      <c r="C5" s="889"/>
      <c r="D5" s="890"/>
      <c r="E5" s="888" t="s">
        <v>779</v>
      </c>
      <c r="F5" s="889"/>
      <c r="G5" s="890"/>
      <c r="H5" s="891" t="str">
        <f>'Pr 3'!K1</f>
        <v>2022.</v>
      </c>
      <c r="I5" s="891"/>
      <c r="J5" s="891"/>
    </row>
    <row r="6" spans="1:10" ht="22.5" x14ac:dyDescent="0.25">
      <c r="A6" s="887"/>
      <c r="B6" s="488" t="s">
        <v>2</v>
      </c>
      <c r="C6" s="489" t="s">
        <v>200</v>
      </c>
      <c r="D6" s="490" t="s">
        <v>230</v>
      </c>
      <c r="E6" s="488" t="s">
        <v>2</v>
      </c>
      <c r="F6" s="489" t="s">
        <v>200</v>
      </c>
      <c r="G6" s="490" t="s">
        <v>230</v>
      </c>
      <c r="H6" s="491" t="s">
        <v>2</v>
      </c>
      <c r="I6" s="489" t="s">
        <v>200</v>
      </c>
      <c r="J6" s="489" t="s">
        <v>230</v>
      </c>
    </row>
    <row r="7" spans="1:10" x14ac:dyDescent="0.25">
      <c r="A7" s="752" t="s">
        <v>247</v>
      </c>
      <c r="B7" s="494">
        <f>+B10+B13+B16</f>
        <v>5493.8060000000005</v>
      </c>
      <c r="C7" s="492">
        <f>+C10+C13+C16</f>
        <v>357.43299999999999</v>
      </c>
      <c r="D7" s="495">
        <f>IFERROR(C7*100/B7,0)</f>
        <v>6.5061088797092577</v>
      </c>
      <c r="E7" s="494">
        <f>+E10+E13+E16</f>
        <v>5705.1330000000007</v>
      </c>
      <c r="F7" s="492">
        <f>+F10+F13+F16</f>
        <v>322.51</v>
      </c>
      <c r="G7" s="495">
        <f>IFERROR(F7*100/E7,0)</f>
        <v>5.6529795186194605</v>
      </c>
      <c r="H7" s="492">
        <f>+H10+H13+H16</f>
        <v>5792.9089999999987</v>
      </c>
      <c r="I7" s="492">
        <f>+I10+I13+I16</f>
        <v>292.44499999999994</v>
      </c>
      <c r="J7" s="496">
        <f>IFERROR(I7*100/H7,0)</f>
        <v>5.048327187601255</v>
      </c>
    </row>
    <row r="8" spans="1:10" x14ac:dyDescent="0.25">
      <c r="A8" s="753" t="s">
        <v>737</v>
      </c>
      <c r="B8" s="423">
        <f t="shared" ref="B8:I9" si="0">+B11+B14+B17</f>
        <v>2921.0459999999998</v>
      </c>
      <c r="C8" s="190">
        <f t="shared" si="0"/>
        <v>192.07</v>
      </c>
      <c r="D8" s="486">
        <f t="shared" ref="D8:D18" si="1">IFERROR(C8*100/B8,0)</f>
        <v>6.5753842972688554</v>
      </c>
      <c r="E8" s="423">
        <f t="shared" ref="E8:F8" si="2">+E11+E14+E17</f>
        <v>2912.0720000000001</v>
      </c>
      <c r="F8" s="190">
        <f t="shared" si="2"/>
        <v>171.51300000000001</v>
      </c>
      <c r="G8" s="486">
        <f>IFERROR(F8*100/E8,0)</f>
        <v>5.8897238804535048</v>
      </c>
      <c r="H8" s="190">
        <f t="shared" ref="H8:I8" si="3">+H11+H14+H17</f>
        <v>2868.2609999999995</v>
      </c>
      <c r="I8" s="190">
        <f t="shared" si="3"/>
        <v>140.90499999999997</v>
      </c>
      <c r="J8" s="484">
        <f>IFERROR(I8*100/H8,0)</f>
        <v>4.9125585154210158</v>
      </c>
    </row>
    <row r="9" spans="1:10" ht="15" customHeight="1" x14ac:dyDescent="0.25">
      <c r="A9" s="754" t="s">
        <v>558</v>
      </c>
      <c r="B9" s="499">
        <f t="shared" si="0"/>
        <v>2572.7599999999998</v>
      </c>
      <c r="C9" s="497">
        <f t="shared" si="0"/>
        <v>165.363</v>
      </c>
      <c r="D9" s="500">
        <f t="shared" si="1"/>
        <v>6.4274553397907308</v>
      </c>
      <c r="E9" s="499">
        <f t="shared" si="0"/>
        <v>2793.0610000000001</v>
      </c>
      <c r="F9" s="497">
        <f t="shared" si="0"/>
        <v>150.99700000000001</v>
      </c>
      <c r="G9" s="500">
        <f>IFERROR(F9*100/E9,0)</f>
        <v>5.4061475921936539</v>
      </c>
      <c r="H9" s="497">
        <f t="shared" si="0"/>
        <v>2924.6479999999997</v>
      </c>
      <c r="I9" s="497">
        <f t="shared" si="0"/>
        <v>151.54</v>
      </c>
      <c r="J9" s="501">
        <f>IFERROR(I9*100/H9,0)</f>
        <v>5.1814782496902199</v>
      </c>
    </row>
    <row r="10" spans="1:10" x14ac:dyDescent="0.25">
      <c r="A10" s="752" t="s">
        <v>243</v>
      </c>
      <c r="B10" s="487">
        <f>+B11+B12</f>
        <v>4658.5190000000002</v>
      </c>
      <c r="C10" s="415">
        <f>+C11+C12</f>
        <v>63.105000000000004</v>
      </c>
      <c r="D10" s="485">
        <f>IFERROR(C10*100/B10,0)</f>
        <v>1.3546150611385293</v>
      </c>
      <c r="E10" s="487">
        <f>+E11+E12</f>
        <v>4770.3860000000004</v>
      </c>
      <c r="F10" s="415">
        <f>+F11+F12</f>
        <v>60.646000000000001</v>
      </c>
      <c r="G10" s="485">
        <f>IFERROR(F10*100/E10,0)</f>
        <v>1.2713017353312708</v>
      </c>
      <c r="H10" s="415">
        <f>+H11+H12</f>
        <v>4978.4409999999989</v>
      </c>
      <c r="I10" s="415">
        <f>+I11+I12</f>
        <v>63.638000000000005</v>
      </c>
      <c r="J10" s="502">
        <f>IFERROR(I10*100/H10,0)</f>
        <v>1.2782716517078341</v>
      </c>
    </row>
    <row r="11" spans="1:10" x14ac:dyDescent="0.25">
      <c r="A11" s="753" t="s">
        <v>737</v>
      </c>
      <c r="B11" s="423">
        <v>2436.982</v>
      </c>
      <c r="C11" s="190">
        <v>34.036000000000001</v>
      </c>
      <c r="D11" s="424">
        <f t="shared" si="1"/>
        <v>1.3966455230280734</v>
      </c>
      <c r="E11" s="423">
        <v>2364.4389999999999</v>
      </c>
      <c r="F11" s="190">
        <v>30.928999999999998</v>
      </c>
      <c r="G11" s="424">
        <f t="shared" ref="G11:G18" si="4">IFERROR(F11*100/E11,0)</f>
        <v>1.3080904180653423</v>
      </c>
      <c r="H11" s="190">
        <f>+'Pr 3'!B5</f>
        <v>2423.1379999999995</v>
      </c>
      <c r="I11" s="190">
        <f>+'Pr 3'!F5</f>
        <v>31.989000000000001</v>
      </c>
      <c r="J11" s="481">
        <f t="shared" ref="J11:J18" si="5">IFERROR(I11*100/H11,0)</f>
        <v>1.3201476762776205</v>
      </c>
    </row>
    <row r="12" spans="1:10" ht="15" customHeight="1" x14ac:dyDescent="0.25">
      <c r="A12" s="754" t="s">
        <v>558</v>
      </c>
      <c r="B12" s="423">
        <v>2221.5369999999998</v>
      </c>
      <c r="C12" s="190">
        <v>29.068999999999999</v>
      </c>
      <c r="D12" s="424">
        <f t="shared" si="1"/>
        <v>1.3085084785893732</v>
      </c>
      <c r="E12" s="423">
        <v>2405.9470000000001</v>
      </c>
      <c r="F12" s="190">
        <v>29.716999999999999</v>
      </c>
      <c r="G12" s="424">
        <f t="shared" si="4"/>
        <v>1.2351477401621895</v>
      </c>
      <c r="H12" s="190">
        <f>+'Pr 3'!B27</f>
        <v>2555.3029999999999</v>
      </c>
      <c r="I12" s="190">
        <f>+'Pr 3'!F27</f>
        <v>31.649000000000001</v>
      </c>
      <c r="J12" s="481">
        <f t="shared" si="5"/>
        <v>1.2385615326245067</v>
      </c>
    </row>
    <row r="13" spans="1:10" x14ac:dyDescent="0.25">
      <c r="A13" s="752" t="s">
        <v>244</v>
      </c>
      <c r="B13" s="494">
        <f>+B14+B15</f>
        <v>547.80400000000009</v>
      </c>
      <c r="C13" s="492">
        <f>+C14+C15</f>
        <v>62.100999999999999</v>
      </c>
      <c r="D13" s="493">
        <f>IFERROR(C13*100/B13,0)</f>
        <v>11.336353878394462</v>
      </c>
      <c r="E13" s="494">
        <f>+E14+E15</f>
        <v>707.95100000000002</v>
      </c>
      <c r="F13" s="492">
        <f>+F14+F15</f>
        <v>76.835999999999999</v>
      </c>
      <c r="G13" s="493">
        <f>IFERROR(F13*100/E13,0)</f>
        <v>10.853293518901731</v>
      </c>
      <c r="H13" s="492">
        <f>+H14+H15</f>
        <v>600.97800000000007</v>
      </c>
      <c r="I13" s="492">
        <f>+I14+I15</f>
        <v>71.881999999999991</v>
      </c>
      <c r="J13" s="503">
        <f>IFERROR(I13*100/H13,0)</f>
        <v>11.96083716874827</v>
      </c>
    </row>
    <row r="14" spans="1:10" x14ac:dyDescent="0.25">
      <c r="A14" s="753" t="s">
        <v>737</v>
      </c>
      <c r="B14" s="423">
        <v>324.32600000000002</v>
      </c>
      <c r="C14" s="190">
        <v>34.732999999999997</v>
      </c>
      <c r="D14" s="424">
        <f t="shared" si="1"/>
        <v>10.709286335353932</v>
      </c>
      <c r="E14" s="423">
        <v>431.108</v>
      </c>
      <c r="F14" s="190">
        <v>48.265000000000001</v>
      </c>
      <c r="G14" s="424">
        <f t="shared" si="4"/>
        <v>11.195570483498335</v>
      </c>
      <c r="H14" s="190">
        <f>+'Pr 3'!C5</f>
        <v>329.798</v>
      </c>
      <c r="I14" s="190">
        <f>+'Pr 3'!G5</f>
        <v>36.04999999999999</v>
      </c>
      <c r="J14" s="481">
        <f t="shared" si="5"/>
        <v>10.930933480494117</v>
      </c>
    </row>
    <row r="15" spans="1:10" ht="15" customHeight="1" x14ac:dyDescent="0.25">
      <c r="A15" s="754" t="s">
        <v>558</v>
      </c>
      <c r="B15" s="499">
        <v>223.47800000000001</v>
      </c>
      <c r="C15" s="497">
        <v>27.367999999999999</v>
      </c>
      <c r="D15" s="498">
        <f t="shared" si="1"/>
        <v>12.246395618360642</v>
      </c>
      <c r="E15" s="499">
        <v>276.84300000000002</v>
      </c>
      <c r="F15" s="497">
        <v>28.571000000000002</v>
      </c>
      <c r="G15" s="498">
        <f t="shared" si="4"/>
        <v>10.32028983936744</v>
      </c>
      <c r="H15" s="497">
        <f>+'Pr 3'!C27</f>
        <v>271.18</v>
      </c>
      <c r="I15" s="497">
        <f>+'Pr 3'!G27</f>
        <v>35.832000000000001</v>
      </c>
      <c r="J15" s="504">
        <f t="shared" si="5"/>
        <v>13.213363817390663</v>
      </c>
    </row>
    <row r="16" spans="1:10" x14ac:dyDescent="0.25">
      <c r="A16" s="752" t="s">
        <v>245</v>
      </c>
      <c r="B16" s="487">
        <f>+B17+B18</f>
        <v>287.483</v>
      </c>
      <c r="C16" s="415">
        <f>+C17+C18</f>
        <v>232.227</v>
      </c>
      <c r="D16" s="485">
        <f>IFERROR(C16*100/B16,0)</f>
        <v>80.779385215821463</v>
      </c>
      <c r="E16" s="487">
        <f>+E17+E18</f>
        <v>226.79599999999999</v>
      </c>
      <c r="F16" s="415">
        <f>+F17+F18</f>
        <v>185.02800000000002</v>
      </c>
      <c r="G16" s="485">
        <f>IFERROR(F16*100/E16,0)</f>
        <v>81.583449443552809</v>
      </c>
      <c r="H16" s="415">
        <f>+H17+H18</f>
        <v>213.49</v>
      </c>
      <c r="I16" s="415">
        <f>+I17+I18</f>
        <v>156.92499999999995</v>
      </c>
      <c r="J16" s="502">
        <f>IFERROR(I16*100/H16,0)</f>
        <v>73.504613799241156</v>
      </c>
    </row>
    <row r="17" spans="1:18" ht="15" customHeight="1" x14ac:dyDescent="0.25">
      <c r="A17" s="753" t="s">
        <v>737</v>
      </c>
      <c r="B17" s="423">
        <v>159.738</v>
      </c>
      <c r="C17" s="190">
        <v>123.301</v>
      </c>
      <c r="D17" s="424">
        <f t="shared" si="1"/>
        <v>77.189522843656491</v>
      </c>
      <c r="E17" s="423">
        <v>116.52500000000001</v>
      </c>
      <c r="F17" s="190">
        <v>92.319000000000003</v>
      </c>
      <c r="G17" s="424">
        <f t="shared" si="4"/>
        <v>79.226775370092241</v>
      </c>
      <c r="H17" s="190">
        <f>+'Pr 3'!D5</f>
        <v>115.325</v>
      </c>
      <c r="I17" s="190">
        <f>+'Pr 3'!H5</f>
        <v>72.865999999999971</v>
      </c>
      <c r="J17" s="481">
        <f t="shared" si="5"/>
        <v>63.183177975287201</v>
      </c>
      <c r="R17" s="53"/>
    </row>
    <row r="18" spans="1:18" ht="15" customHeight="1" thickBot="1" x14ac:dyDescent="0.3">
      <c r="A18" s="755" t="s">
        <v>558</v>
      </c>
      <c r="B18" s="425">
        <v>127.745</v>
      </c>
      <c r="C18" s="193">
        <v>108.926</v>
      </c>
      <c r="D18" s="426">
        <f t="shared" si="1"/>
        <v>85.2683079572586</v>
      </c>
      <c r="E18" s="425">
        <v>110.271</v>
      </c>
      <c r="F18" s="193">
        <v>92.709000000000003</v>
      </c>
      <c r="G18" s="426">
        <f t="shared" si="4"/>
        <v>84.073781864678836</v>
      </c>
      <c r="H18" s="193">
        <f>+'Pr 3'!D27</f>
        <v>98.164999999999992</v>
      </c>
      <c r="I18" s="193">
        <f>+'Pr 3'!H27</f>
        <v>84.058999999999997</v>
      </c>
      <c r="J18" s="194">
        <f t="shared" si="5"/>
        <v>85.630316304181733</v>
      </c>
    </row>
    <row r="20" spans="1:18" x14ac:dyDescent="0.25">
      <c r="A20" s="32"/>
      <c r="B20" s="40"/>
      <c r="C20" s="40"/>
      <c r="D20" s="40"/>
      <c r="E20" s="40"/>
      <c r="F20" s="40"/>
      <c r="G20" s="40"/>
      <c r="H20" s="40"/>
      <c r="I20" s="40"/>
      <c r="J20" s="40"/>
    </row>
  </sheetData>
  <mergeCells count="4">
    <mergeCell ref="A5:A6"/>
    <mergeCell ref="B5:D5"/>
    <mergeCell ref="E5:G5"/>
    <mergeCell ref="H5:J5"/>
  </mergeCells>
  <pageMargins left="0.7" right="0.7" top="0.75" bottom="0.75" header="0.3" footer="0.3"/>
  <pageSetup paperSize="9" scale="78" orientation="portrait" r:id="rId1"/>
  <colBreaks count="1" manualBreakCount="1">
    <brk id="10" max="1048575" man="1"/>
  </colBreaks>
  <ignoredErrors>
    <ignoredError sqref="D7:D18 G7:G18" 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83"/>
  <dimension ref="A1:I21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0.7109375" style="208" customWidth="1"/>
    <col min="2" max="9" width="7.140625" style="4" customWidth="1"/>
    <col min="10" max="16384" width="9.140625" style="4"/>
  </cols>
  <sheetData>
    <row r="1" spans="1:9" ht="15" hidden="1" x14ac:dyDescent="0.2">
      <c r="B1" s="37"/>
      <c r="C1" s="37"/>
      <c r="D1" s="37"/>
    </row>
    <row r="3" spans="1:9" ht="15" customHeight="1" x14ac:dyDescent="0.2">
      <c r="A3" s="49" t="s">
        <v>317</v>
      </c>
      <c r="B3" s="212"/>
      <c r="C3" s="212"/>
      <c r="D3" s="212"/>
      <c r="E3" s="212"/>
      <c r="F3" s="49"/>
      <c r="G3" s="49"/>
      <c r="H3" s="49"/>
      <c r="I3" s="52" t="s">
        <v>3</v>
      </c>
    </row>
    <row r="4" spans="1:9" ht="15" customHeight="1" x14ac:dyDescent="0.2">
      <c r="A4" s="894" t="s">
        <v>148</v>
      </c>
      <c r="B4" s="898" t="s">
        <v>779</v>
      </c>
      <c r="C4" s="899"/>
      <c r="D4" s="899"/>
      <c r="E4" s="900"/>
      <c r="F4" s="898" t="s">
        <v>780</v>
      </c>
      <c r="G4" s="899"/>
      <c r="H4" s="899"/>
      <c r="I4" s="899"/>
    </row>
    <row r="5" spans="1:9" ht="20.25" customHeight="1" x14ac:dyDescent="0.2">
      <c r="A5" s="894"/>
      <c r="B5" s="896" t="s">
        <v>34</v>
      </c>
      <c r="C5" s="897"/>
      <c r="D5" s="897" t="s">
        <v>151</v>
      </c>
      <c r="E5" s="901"/>
      <c r="F5" s="896" t="s">
        <v>34</v>
      </c>
      <c r="G5" s="897"/>
      <c r="H5" s="897" t="s">
        <v>151</v>
      </c>
      <c r="I5" s="897"/>
    </row>
    <row r="6" spans="1:9" ht="15" customHeight="1" x14ac:dyDescent="0.2">
      <c r="A6" s="895"/>
      <c r="B6" s="209" t="s">
        <v>149</v>
      </c>
      <c r="C6" s="210" t="s">
        <v>150</v>
      </c>
      <c r="D6" s="210" t="s">
        <v>149</v>
      </c>
      <c r="E6" s="211" t="s">
        <v>150</v>
      </c>
      <c r="F6" s="209" t="s">
        <v>149</v>
      </c>
      <c r="G6" s="210" t="s">
        <v>150</v>
      </c>
      <c r="H6" s="210" t="s">
        <v>149</v>
      </c>
      <c r="I6" s="210" t="s">
        <v>150</v>
      </c>
    </row>
    <row r="7" spans="1:9" ht="14.1" customHeight="1" x14ac:dyDescent="0.2">
      <c r="A7" s="202" t="s">
        <v>431</v>
      </c>
      <c r="B7" s="459">
        <v>3.6833999999999998</v>
      </c>
      <c r="C7" s="460">
        <v>4.3722000000000003</v>
      </c>
      <c r="D7" s="460">
        <v>2.4794</v>
      </c>
      <c r="E7" s="461">
        <v>2.9243000000000001</v>
      </c>
      <c r="F7" s="459">
        <v>3.9853999999999998</v>
      </c>
      <c r="G7" s="460">
        <v>4.7355999999999998</v>
      </c>
      <c r="H7" s="460">
        <v>2.0510000000000002</v>
      </c>
      <c r="I7" s="460">
        <v>2.3148</v>
      </c>
    </row>
    <row r="8" spans="1:9" ht="14.1" customHeight="1" x14ac:dyDescent="0.2">
      <c r="A8" s="203" t="s">
        <v>432</v>
      </c>
      <c r="B8" s="453">
        <v>3.2894999999999999</v>
      </c>
      <c r="C8" s="454">
        <v>3.5680999999999998</v>
      </c>
      <c r="D8" s="454"/>
      <c r="E8" s="455"/>
      <c r="F8" s="453">
        <v>3.5150000000000001</v>
      </c>
      <c r="G8" s="454">
        <v>3.7012</v>
      </c>
      <c r="H8" s="454"/>
      <c r="I8" s="454"/>
    </row>
    <row r="9" spans="1:9" ht="14.1" customHeight="1" x14ac:dyDescent="0.2">
      <c r="A9" s="203" t="s">
        <v>433</v>
      </c>
      <c r="B9" s="453">
        <v>3.3656999999999999</v>
      </c>
      <c r="C9" s="454">
        <v>3.8765999999999998</v>
      </c>
      <c r="D9" s="454">
        <v>2.3717999999999999</v>
      </c>
      <c r="E9" s="455">
        <v>2.6617000000000002</v>
      </c>
      <c r="F9" s="453">
        <v>3.6757</v>
      </c>
      <c r="G9" s="454">
        <v>4.2564000000000002</v>
      </c>
      <c r="H9" s="454">
        <v>1.99</v>
      </c>
      <c r="I9" s="454">
        <v>2.1741999999999999</v>
      </c>
    </row>
    <row r="10" spans="1:9" ht="14.1" customHeight="1" x14ac:dyDescent="0.2">
      <c r="A10" s="203" t="s">
        <v>549</v>
      </c>
      <c r="B10" s="453">
        <v>3.8687999999999998</v>
      </c>
      <c r="C10" s="454">
        <v>4.7831999999999999</v>
      </c>
      <c r="D10" s="454"/>
      <c r="E10" s="455"/>
      <c r="F10" s="453">
        <v>3.536</v>
      </c>
      <c r="G10" s="454">
        <v>4.3521999999999998</v>
      </c>
      <c r="H10" s="454"/>
      <c r="I10" s="454"/>
    </row>
    <row r="11" spans="1:9" ht="14.1" customHeight="1" x14ac:dyDescent="0.2">
      <c r="A11" s="203" t="s">
        <v>434</v>
      </c>
      <c r="B11" s="453">
        <v>8.7813999999999997</v>
      </c>
      <c r="C11" s="454">
        <v>12.2544</v>
      </c>
      <c r="D11" s="454">
        <v>8.2806999999999995</v>
      </c>
      <c r="E11" s="455">
        <v>17.340699999999998</v>
      </c>
      <c r="F11" s="453">
        <v>9.0545000000000009</v>
      </c>
      <c r="G11" s="454">
        <v>12.559699999999999</v>
      </c>
      <c r="H11" s="454">
        <v>7.7398999999999996</v>
      </c>
      <c r="I11" s="454">
        <v>15.6648</v>
      </c>
    </row>
    <row r="12" spans="1:9" ht="14.1" customHeight="1" x14ac:dyDescent="0.2">
      <c r="A12" s="204" t="s">
        <v>435</v>
      </c>
      <c r="B12" s="456">
        <v>2.37</v>
      </c>
      <c r="C12" s="457">
        <v>2.7572999999999999</v>
      </c>
      <c r="D12" s="457">
        <v>7.75</v>
      </c>
      <c r="E12" s="458">
        <v>9.0500000000000007</v>
      </c>
      <c r="F12" s="456">
        <v>2.3239999999999998</v>
      </c>
      <c r="G12" s="457">
        <v>2.5916000000000001</v>
      </c>
      <c r="H12" s="457">
        <v>7.75</v>
      </c>
      <c r="I12" s="457">
        <v>9.0500000000000007</v>
      </c>
    </row>
    <row r="13" spans="1:9" ht="14.1" customHeight="1" x14ac:dyDescent="0.2">
      <c r="A13" s="205" t="s">
        <v>436</v>
      </c>
      <c r="B13" s="459">
        <v>5.1571999999999996</v>
      </c>
      <c r="C13" s="460">
        <v>6.1605999999999996</v>
      </c>
      <c r="D13" s="460">
        <v>4.8354999999999997</v>
      </c>
      <c r="E13" s="461">
        <v>5.8404999999999996</v>
      </c>
      <c r="F13" s="459">
        <v>5.5293000000000001</v>
      </c>
      <c r="G13" s="460">
        <v>6.5182000000000002</v>
      </c>
      <c r="H13" s="460">
        <v>4.4745999999999997</v>
      </c>
      <c r="I13" s="460">
        <v>5.4504999999999999</v>
      </c>
    </row>
    <row r="14" spans="1:9" ht="14.1" customHeight="1" x14ac:dyDescent="0.2">
      <c r="A14" s="203" t="s">
        <v>432</v>
      </c>
      <c r="B14" s="453">
        <v>3.4119999999999999</v>
      </c>
      <c r="C14" s="454">
        <v>3.5362</v>
      </c>
      <c r="D14" s="454">
        <v>2.48</v>
      </c>
      <c r="E14" s="455">
        <v>2.54</v>
      </c>
      <c r="F14" s="453">
        <v>4.5831</v>
      </c>
      <c r="G14" s="454">
        <v>4.7366999999999999</v>
      </c>
      <c r="H14" s="454">
        <v>2.6772999999999998</v>
      </c>
      <c r="I14" s="454">
        <v>2.8405999999999998</v>
      </c>
    </row>
    <row r="15" spans="1:9" ht="14.1" customHeight="1" x14ac:dyDescent="0.2">
      <c r="A15" s="203" t="s">
        <v>433</v>
      </c>
      <c r="B15" s="453">
        <v>4.7869000000000002</v>
      </c>
      <c r="C15" s="454">
        <v>5.2186000000000003</v>
      </c>
      <c r="D15" s="454">
        <v>3.8134000000000001</v>
      </c>
      <c r="E15" s="455">
        <v>4.0597000000000003</v>
      </c>
      <c r="F15" s="453">
        <v>5.1714000000000002</v>
      </c>
      <c r="G15" s="454">
        <v>5.6124000000000001</v>
      </c>
      <c r="H15" s="454">
        <v>3.6637</v>
      </c>
      <c r="I15" s="454">
        <v>4.1653000000000002</v>
      </c>
    </row>
    <row r="16" spans="1:9" ht="14.1" customHeight="1" x14ac:dyDescent="0.2">
      <c r="A16" s="203" t="s">
        <v>549</v>
      </c>
      <c r="B16" s="453">
        <v>3.4916</v>
      </c>
      <c r="C16" s="454">
        <v>3.6905000000000001</v>
      </c>
      <c r="D16" s="454"/>
      <c r="E16" s="455"/>
      <c r="F16" s="453">
        <v>4.2409999999999997</v>
      </c>
      <c r="G16" s="454">
        <v>4.5129999999999999</v>
      </c>
      <c r="H16" s="454">
        <v>2.85</v>
      </c>
      <c r="I16" s="454">
        <v>2.96</v>
      </c>
    </row>
    <row r="17" spans="1:9" ht="14.1" customHeight="1" x14ac:dyDescent="0.2">
      <c r="A17" s="203" t="s">
        <v>434</v>
      </c>
      <c r="B17" s="453">
        <v>5.6683000000000003</v>
      </c>
      <c r="C17" s="454">
        <v>7.2198000000000002</v>
      </c>
      <c r="D17" s="454">
        <v>5.4408000000000003</v>
      </c>
      <c r="E17" s="455">
        <v>6.89</v>
      </c>
      <c r="F17" s="453">
        <v>5.8914999999999997</v>
      </c>
      <c r="G17" s="454">
        <v>7.3577000000000004</v>
      </c>
      <c r="H17" s="454">
        <v>4.9528999999999996</v>
      </c>
      <c r="I17" s="454">
        <v>6.1978999999999997</v>
      </c>
    </row>
    <row r="18" spans="1:9" ht="14.1" customHeight="1" x14ac:dyDescent="0.2">
      <c r="A18" s="206" t="s">
        <v>437</v>
      </c>
      <c r="B18" s="453">
        <v>3.7530000000000001</v>
      </c>
      <c r="C18" s="454">
        <v>4.2141999999999999</v>
      </c>
      <c r="D18" s="454">
        <v>3.1890000000000001</v>
      </c>
      <c r="E18" s="455">
        <v>4.0145999999999997</v>
      </c>
      <c r="F18" s="453">
        <v>3.9199000000000002</v>
      </c>
      <c r="G18" s="454">
        <v>4.3536999999999999</v>
      </c>
      <c r="H18" s="454">
        <v>3.2726999999999999</v>
      </c>
      <c r="I18" s="454">
        <v>3.9258000000000002</v>
      </c>
    </row>
    <row r="19" spans="1:9" ht="14.1" customHeight="1" x14ac:dyDescent="0.2">
      <c r="A19" s="204" t="s">
        <v>435</v>
      </c>
      <c r="B19" s="456">
        <v>4.1536999999999997</v>
      </c>
      <c r="C19" s="457">
        <v>4.5056000000000003</v>
      </c>
      <c r="D19" s="457">
        <v>5</v>
      </c>
      <c r="E19" s="458">
        <v>5.3</v>
      </c>
      <c r="F19" s="456">
        <v>4.3350999999999997</v>
      </c>
      <c r="G19" s="457">
        <v>4.7371999999999996</v>
      </c>
      <c r="H19" s="457"/>
      <c r="I19" s="457"/>
    </row>
    <row r="20" spans="1:9" ht="14.1" customHeight="1" thickBot="1" x14ac:dyDescent="0.25">
      <c r="A20" s="207" t="s">
        <v>438</v>
      </c>
      <c r="B20" s="462">
        <v>4.7605000000000004</v>
      </c>
      <c r="C20" s="463">
        <v>5.6791999999999998</v>
      </c>
      <c r="D20" s="463">
        <v>4.25</v>
      </c>
      <c r="E20" s="464">
        <v>5.1158999999999999</v>
      </c>
      <c r="F20" s="462">
        <v>5.1025999999999998</v>
      </c>
      <c r="G20" s="463">
        <v>6.0255000000000001</v>
      </c>
      <c r="H20" s="463">
        <v>3.6263000000000001</v>
      </c>
      <c r="I20" s="463">
        <v>4.3529</v>
      </c>
    </row>
    <row r="21" spans="1:9" ht="15" x14ac:dyDescent="0.25">
      <c r="A21" s="892" t="s">
        <v>176</v>
      </c>
      <c r="B21" s="893"/>
      <c r="C21" s="893"/>
      <c r="D21" s="893"/>
      <c r="E21" s="893"/>
      <c r="F21" s="893"/>
      <c r="G21" s="893"/>
      <c r="H21" s="893"/>
      <c r="I21" s="893"/>
    </row>
  </sheetData>
  <mergeCells count="8">
    <mergeCell ref="A21:I21"/>
    <mergeCell ref="A4:A6"/>
    <mergeCell ref="B5:C5"/>
    <mergeCell ref="B4:E4"/>
    <mergeCell ref="F4:I4"/>
    <mergeCell ref="D5:E5"/>
    <mergeCell ref="F5:G5"/>
    <mergeCell ref="H5:I5"/>
  </mergeCells>
  <pageMargins left="0.7" right="0.7" top="0.75" bottom="0.75" header="0.3" footer="0.3"/>
  <pageSetup paperSize="9" scale="97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85"/>
  <dimension ref="A1:I10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5.85546875" style="4" customWidth="1"/>
    <col min="2" max="9" width="6.5703125" style="4" customWidth="1"/>
    <col min="10" max="16384" width="9.140625" style="4"/>
  </cols>
  <sheetData>
    <row r="1" spans="1:9" ht="14.45" hidden="1" customHeight="1" x14ac:dyDescent="0.2">
      <c r="B1" s="37"/>
      <c r="C1" s="37"/>
      <c r="D1" s="37"/>
    </row>
    <row r="3" spans="1:9" ht="15" customHeight="1" x14ac:dyDescent="0.2">
      <c r="A3" s="49" t="s">
        <v>318</v>
      </c>
      <c r="B3" s="49"/>
      <c r="C3" s="49"/>
      <c r="D3" s="49"/>
      <c r="E3" s="49"/>
      <c r="F3" s="49"/>
      <c r="G3" s="49"/>
      <c r="H3" s="49"/>
      <c r="I3" s="52" t="s">
        <v>3</v>
      </c>
    </row>
    <row r="4" spans="1:9" ht="15" customHeight="1" x14ac:dyDescent="0.2">
      <c r="A4" s="908" t="s">
        <v>148</v>
      </c>
      <c r="B4" s="903" t="s">
        <v>779</v>
      </c>
      <c r="C4" s="904"/>
      <c r="D4" s="904"/>
      <c r="E4" s="905"/>
      <c r="F4" s="904" t="s">
        <v>780</v>
      </c>
      <c r="G4" s="904"/>
      <c r="H4" s="904"/>
      <c r="I4" s="904"/>
    </row>
    <row r="5" spans="1:9" ht="21.75" customHeight="1" x14ac:dyDescent="0.2">
      <c r="A5" s="909"/>
      <c r="B5" s="911" t="s">
        <v>34</v>
      </c>
      <c r="C5" s="906"/>
      <c r="D5" s="906" t="s">
        <v>151</v>
      </c>
      <c r="E5" s="907"/>
      <c r="F5" s="906" t="s">
        <v>34</v>
      </c>
      <c r="G5" s="906"/>
      <c r="H5" s="906" t="s">
        <v>151</v>
      </c>
      <c r="I5" s="906"/>
    </row>
    <row r="6" spans="1:9" ht="12" customHeight="1" x14ac:dyDescent="0.2">
      <c r="A6" s="910"/>
      <c r="B6" s="209" t="s">
        <v>149</v>
      </c>
      <c r="C6" s="210" t="s">
        <v>150</v>
      </c>
      <c r="D6" s="210" t="s">
        <v>149</v>
      </c>
      <c r="E6" s="211" t="s">
        <v>150</v>
      </c>
      <c r="F6" s="210" t="s">
        <v>149</v>
      </c>
      <c r="G6" s="210" t="s">
        <v>150</v>
      </c>
      <c r="H6" s="210" t="s">
        <v>149</v>
      </c>
      <c r="I6" s="210" t="s">
        <v>150</v>
      </c>
    </row>
    <row r="7" spans="1:9" ht="14.1" customHeight="1" x14ac:dyDescent="0.2">
      <c r="A7" s="236" t="s">
        <v>552</v>
      </c>
      <c r="B7" s="465">
        <v>0.10970000000000001</v>
      </c>
      <c r="C7" s="466">
        <v>0.10979999999999999</v>
      </c>
      <c r="D7" s="466">
        <v>0.37019999999999997</v>
      </c>
      <c r="E7" s="467">
        <v>0.37</v>
      </c>
      <c r="F7" s="466">
        <v>0.63570000000000004</v>
      </c>
      <c r="G7" s="466">
        <v>0.6361</v>
      </c>
      <c r="H7" s="466">
        <v>0.25990000000000002</v>
      </c>
      <c r="I7" s="466">
        <v>0.25979999999999998</v>
      </c>
    </row>
    <row r="8" spans="1:9" ht="14.1" customHeight="1" x14ac:dyDescent="0.2">
      <c r="A8" s="236" t="s">
        <v>551</v>
      </c>
      <c r="B8" s="465">
        <v>1.3381000000000001</v>
      </c>
      <c r="C8" s="466">
        <v>1.3504</v>
      </c>
      <c r="D8" s="466">
        <v>0.77900000000000003</v>
      </c>
      <c r="E8" s="467">
        <v>0.77959999999999996</v>
      </c>
      <c r="F8" s="466">
        <v>1.4957</v>
      </c>
      <c r="G8" s="466">
        <v>1.4991000000000001</v>
      </c>
      <c r="H8" s="466">
        <v>0.29780000000000001</v>
      </c>
      <c r="I8" s="466">
        <v>0.30309999999999998</v>
      </c>
    </row>
    <row r="9" spans="1:9" ht="14.1" customHeight="1" thickBot="1" x14ac:dyDescent="0.25">
      <c r="A9" s="237" t="s">
        <v>550</v>
      </c>
      <c r="B9" s="468">
        <v>0.90290000000000004</v>
      </c>
      <c r="C9" s="469">
        <v>0.91090000000000004</v>
      </c>
      <c r="D9" s="469">
        <v>0.68259999999999998</v>
      </c>
      <c r="E9" s="470">
        <v>0.68300000000000005</v>
      </c>
      <c r="F9" s="469">
        <v>1.0267999999999999</v>
      </c>
      <c r="G9" s="469">
        <v>1.0285</v>
      </c>
      <c r="H9" s="469">
        <v>0.27179999999999999</v>
      </c>
      <c r="I9" s="469">
        <v>0.27339999999999998</v>
      </c>
    </row>
    <row r="10" spans="1:9" ht="15" x14ac:dyDescent="0.25">
      <c r="A10" s="902" t="s">
        <v>176</v>
      </c>
      <c r="B10" s="893"/>
      <c r="C10" s="893"/>
      <c r="D10" s="893"/>
      <c r="E10" s="893"/>
      <c r="F10" s="893"/>
      <c r="G10" s="893"/>
      <c r="H10" s="893"/>
      <c r="I10" s="893"/>
    </row>
  </sheetData>
  <mergeCells count="8">
    <mergeCell ref="A10:I10"/>
    <mergeCell ref="B4:E4"/>
    <mergeCell ref="F4:I4"/>
    <mergeCell ref="D5:E5"/>
    <mergeCell ref="H5:I5"/>
    <mergeCell ref="A4:A6"/>
    <mergeCell ref="B5:C5"/>
    <mergeCell ref="F5:G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D944-CB99-4B64-A03C-BE963110E343}">
  <sheetPr codeName="Sheet133"/>
  <dimension ref="A1:F11"/>
  <sheetViews>
    <sheetView topLeftCell="B1" zoomScaleNormal="100" workbookViewId="0">
      <selection activeCell="B1" sqref="B1"/>
    </sheetView>
  </sheetViews>
  <sheetFormatPr defaultColWidth="8.7109375" defaultRowHeight="15" x14ac:dyDescent="0.25"/>
  <cols>
    <col min="1" max="1" width="5.28515625" hidden="1" customWidth="1"/>
    <col min="2" max="2" width="37.42578125" customWidth="1"/>
    <col min="3" max="6" width="12.5703125" customWidth="1"/>
    <col min="9" max="9" width="10.140625" bestFit="1" customWidth="1"/>
    <col min="10" max="10" width="11.28515625" customWidth="1"/>
  </cols>
  <sheetData>
    <row r="1" spans="2:6" x14ac:dyDescent="0.25">
      <c r="F1" s="480"/>
    </row>
    <row r="2" spans="2:6" x14ac:dyDescent="0.25">
      <c r="B2" s="49" t="s">
        <v>302</v>
      </c>
      <c r="C2" s="50"/>
      <c r="D2" s="50"/>
      <c r="E2" s="50"/>
      <c r="F2" s="50"/>
    </row>
    <row r="3" spans="2:6" ht="36" x14ac:dyDescent="0.25">
      <c r="B3" s="746" t="s">
        <v>196</v>
      </c>
      <c r="C3" s="173" t="s">
        <v>717</v>
      </c>
      <c r="D3" s="173" t="s">
        <v>399</v>
      </c>
      <c r="E3" s="173" t="s">
        <v>400</v>
      </c>
      <c r="F3" s="173" t="s">
        <v>27</v>
      </c>
    </row>
    <row r="4" spans="2:6" x14ac:dyDescent="0.25">
      <c r="B4" s="741" t="s">
        <v>781</v>
      </c>
      <c r="C4" s="742"/>
      <c r="D4" s="742"/>
      <c r="E4" s="742"/>
      <c r="F4" s="742"/>
    </row>
    <row r="5" spans="2:6" ht="14.1" customHeight="1" x14ac:dyDescent="0.25">
      <c r="B5" s="714" t="s">
        <v>726</v>
      </c>
      <c r="C5" s="715">
        <v>131</v>
      </c>
      <c r="D5" s="715">
        <v>154</v>
      </c>
      <c r="E5" s="51">
        <v>5929</v>
      </c>
      <c r="F5" s="51">
        <v>405</v>
      </c>
    </row>
    <row r="6" spans="2:6" ht="14.1" customHeight="1" x14ac:dyDescent="0.25">
      <c r="B6" s="716" t="s">
        <v>398</v>
      </c>
      <c r="C6" s="51">
        <v>29</v>
      </c>
      <c r="D6" s="51">
        <v>23</v>
      </c>
      <c r="E6" s="51">
        <v>3088</v>
      </c>
      <c r="F6" s="51">
        <v>116</v>
      </c>
    </row>
    <row r="7" spans="2:6" ht="14.1" customHeight="1" thickBot="1" x14ac:dyDescent="0.3">
      <c r="B7" s="745" t="s">
        <v>31</v>
      </c>
      <c r="C7" s="740">
        <f>C5+C6</f>
        <v>160</v>
      </c>
      <c r="D7" s="740">
        <f>D5+D6</f>
        <v>177</v>
      </c>
      <c r="E7" s="740">
        <f t="shared" ref="E7:F7" si="0">E5+E6</f>
        <v>9017</v>
      </c>
      <c r="F7" s="740">
        <f t="shared" si="0"/>
        <v>521</v>
      </c>
    </row>
    <row r="8" spans="2:6" ht="14.1" customHeight="1" x14ac:dyDescent="0.25">
      <c r="B8" s="743" t="s">
        <v>777</v>
      </c>
      <c r="C8" s="744"/>
      <c r="D8" s="744"/>
      <c r="E8" s="744"/>
      <c r="F8" s="744"/>
    </row>
    <row r="9" spans="2:6" ht="14.1" customHeight="1" x14ac:dyDescent="0.25">
      <c r="B9" s="714" t="s">
        <v>726</v>
      </c>
      <c r="C9" s="715">
        <v>127</v>
      </c>
      <c r="D9" s="715">
        <v>153</v>
      </c>
      <c r="E9" s="51">
        <v>5898</v>
      </c>
      <c r="F9" s="51">
        <v>402</v>
      </c>
    </row>
    <row r="10" spans="2:6" ht="14.1" customHeight="1" x14ac:dyDescent="0.25">
      <c r="B10" s="716" t="s">
        <v>398</v>
      </c>
      <c r="C10" s="51">
        <v>28</v>
      </c>
      <c r="D10" s="51">
        <v>22</v>
      </c>
      <c r="E10" s="51">
        <v>4100</v>
      </c>
      <c r="F10" s="51">
        <v>121</v>
      </c>
    </row>
    <row r="11" spans="2:6" ht="14.1" customHeight="1" thickBot="1" x14ac:dyDescent="0.3">
      <c r="B11" s="739" t="s">
        <v>31</v>
      </c>
      <c r="C11" s="740">
        <f>C9+C10</f>
        <v>155</v>
      </c>
      <c r="D11" s="740">
        <f>D9+D10</f>
        <v>175</v>
      </c>
      <c r="E11" s="740">
        <f t="shared" ref="E11:F11" si="1">E9+E10</f>
        <v>9998</v>
      </c>
      <c r="F11" s="740">
        <f t="shared" si="1"/>
        <v>523</v>
      </c>
    </row>
  </sheetData>
  <pageMargins left="0.7" right="0.7" top="0.75" bottom="0.75" header="0.3" footer="0.3"/>
  <pageSetup paperSize="9" scale="98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87"/>
  <dimension ref="A1:I13"/>
  <sheetViews>
    <sheetView topLeftCell="A2" zoomScaleNormal="100" workbookViewId="0">
      <selection activeCell="A2" sqref="A2"/>
    </sheetView>
  </sheetViews>
  <sheetFormatPr defaultColWidth="9.140625" defaultRowHeight="12" x14ac:dyDescent="0.2"/>
  <cols>
    <col min="1" max="1" width="32.28515625" style="4" customWidth="1"/>
    <col min="2" max="9" width="7.42578125" style="4" customWidth="1"/>
    <col min="10" max="16384" width="9.140625" style="4"/>
  </cols>
  <sheetData>
    <row r="1" spans="1:9" ht="15" hidden="1" x14ac:dyDescent="0.2">
      <c r="B1" s="26"/>
      <c r="C1" s="26"/>
      <c r="D1" s="26"/>
      <c r="E1" s="26"/>
      <c r="F1" s="26"/>
      <c r="G1" s="26"/>
      <c r="H1" s="26"/>
    </row>
    <row r="3" spans="1:9" ht="15" customHeight="1" x14ac:dyDescent="0.2">
      <c r="A3" s="49" t="s">
        <v>319</v>
      </c>
      <c r="B3" s="49"/>
      <c r="C3" s="49"/>
      <c r="D3" s="49"/>
      <c r="E3" s="49"/>
      <c r="F3" s="49"/>
      <c r="G3" s="49"/>
      <c r="H3" s="49"/>
      <c r="I3" s="52" t="s">
        <v>3</v>
      </c>
    </row>
    <row r="4" spans="1:9" ht="15" customHeight="1" x14ac:dyDescent="0.2">
      <c r="A4" s="908" t="s">
        <v>148</v>
      </c>
      <c r="B4" s="903" t="s">
        <v>779</v>
      </c>
      <c r="C4" s="904"/>
      <c r="D4" s="904"/>
      <c r="E4" s="905"/>
      <c r="F4" s="904" t="s">
        <v>780</v>
      </c>
      <c r="G4" s="904"/>
      <c r="H4" s="904"/>
      <c r="I4" s="904"/>
    </row>
    <row r="5" spans="1:9" ht="24" customHeight="1" x14ac:dyDescent="0.2">
      <c r="A5" s="909"/>
      <c r="B5" s="911" t="s">
        <v>34</v>
      </c>
      <c r="C5" s="906"/>
      <c r="D5" s="906" t="s">
        <v>151</v>
      </c>
      <c r="E5" s="907"/>
      <c r="F5" s="906" t="s">
        <v>34</v>
      </c>
      <c r="G5" s="906"/>
      <c r="H5" s="906" t="s">
        <v>151</v>
      </c>
      <c r="I5" s="906"/>
    </row>
    <row r="6" spans="1:9" ht="12" customHeight="1" x14ac:dyDescent="0.2">
      <c r="A6" s="910"/>
      <c r="B6" s="209" t="s">
        <v>149</v>
      </c>
      <c r="C6" s="210" t="s">
        <v>150</v>
      </c>
      <c r="D6" s="210" t="s">
        <v>149</v>
      </c>
      <c r="E6" s="211" t="s">
        <v>150</v>
      </c>
      <c r="F6" s="210" t="s">
        <v>149</v>
      </c>
      <c r="G6" s="210" t="s">
        <v>150</v>
      </c>
      <c r="H6" s="210" t="s">
        <v>149</v>
      </c>
      <c r="I6" s="210" t="s">
        <v>150</v>
      </c>
    </row>
    <row r="7" spans="1:9" ht="24" x14ac:dyDescent="0.2">
      <c r="A7" s="238" t="s">
        <v>472</v>
      </c>
      <c r="B7" s="471"/>
      <c r="C7" s="472"/>
      <c r="D7" s="472"/>
      <c r="E7" s="473"/>
      <c r="F7" s="472"/>
      <c r="G7" s="472"/>
      <c r="H7" s="472"/>
      <c r="I7" s="472"/>
    </row>
    <row r="8" spans="1:9" ht="14.1" customHeight="1" x14ac:dyDescent="0.2">
      <c r="A8" s="239" t="s">
        <v>505</v>
      </c>
      <c r="B8" s="465">
        <v>7.3140000000000001</v>
      </c>
      <c r="C8" s="466">
        <v>8.4651999999999994</v>
      </c>
      <c r="D8" s="466">
        <v>6.3902000000000001</v>
      </c>
      <c r="E8" s="467">
        <v>6.6696999999999997</v>
      </c>
      <c r="F8" s="466">
        <v>7.1040000000000001</v>
      </c>
      <c r="G8" s="466">
        <v>8.0356000000000005</v>
      </c>
      <c r="H8" s="466">
        <v>6.6337000000000002</v>
      </c>
      <c r="I8" s="466">
        <v>6.9188000000000001</v>
      </c>
    </row>
    <row r="9" spans="1:9" ht="14.1" customHeight="1" x14ac:dyDescent="0.2">
      <c r="A9" s="240" t="s">
        <v>553</v>
      </c>
      <c r="B9" s="474">
        <v>13.308</v>
      </c>
      <c r="C9" s="475">
        <v>15.923400000000001</v>
      </c>
      <c r="D9" s="475">
        <v>12.714499999999999</v>
      </c>
      <c r="E9" s="476">
        <v>13.2593</v>
      </c>
      <c r="F9" s="475">
        <v>13.0465</v>
      </c>
      <c r="G9" s="475">
        <v>15.2018</v>
      </c>
      <c r="H9" s="475">
        <v>13.6723</v>
      </c>
      <c r="I9" s="475">
        <v>14.309699999999999</v>
      </c>
    </row>
    <row r="10" spans="1:9" ht="14.1" customHeight="1" x14ac:dyDescent="0.2">
      <c r="A10" s="238" t="s">
        <v>473</v>
      </c>
      <c r="B10" s="471"/>
      <c r="C10" s="472"/>
      <c r="D10" s="472"/>
      <c r="E10" s="473"/>
      <c r="F10" s="472"/>
      <c r="G10" s="472"/>
      <c r="H10" s="472"/>
      <c r="I10" s="472"/>
    </row>
    <row r="11" spans="1:9" ht="14.1" customHeight="1" x14ac:dyDescent="0.2">
      <c r="A11" s="239" t="s">
        <v>505</v>
      </c>
      <c r="B11" s="465">
        <v>3.61E-2</v>
      </c>
      <c r="C11" s="466">
        <v>6.4799999999999996E-2</v>
      </c>
      <c r="D11" s="466">
        <v>1.24E-2</v>
      </c>
      <c r="E11" s="467">
        <v>1.24E-2</v>
      </c>
      <c r="F11" s="466">
        <v>0.02</v>
      </c>
      <c r="G11" s="466">
        <v>2.01E-2</v>
      </c>
      <c r="H11" s="466">
        <v>1.0800000000000001E-2</v>
      </c>
      <c r="I11" s="466">
        <v>1.0800000000000001E-2</v>
      </c>
    </row>
    <row r="12" spans="1:9" ht="14.1" customHeight="1" thickBot="1" x14ac:dyDescent="0.25">
      <c r="A12" s="241" t="s">
        <v>554</v>
      </c>
      <c r="B12" s="477">
        <v>1.8100000000000002E-2</v>
      </c>
      <c r="C12" s="478">
        <v>8.5999999999999993E-2</v>
      </c>
      <c r="D12" s="478">
        <v>2.12E-2</v>
      </c>
      <c r="E12" s="479">
        <v>2.12E-2</v>
      </c>
      <c r="F12" s="478">
        <v>1.5100000000000001E-2</v>
      </c>
      <c r="G12" s="478">
        <v>1.5100000000000001E-2</v>
      </c>
      <c r="H12" s="478">
        <v>2.0299999999999999E-2</v>
      </c>
      <c r="I12" s="478">
        <v>2.0299999999999999E-2</v>
      </c>
    </row>
    <row r="13" spans="1:9" ht="15" x14ac:dyDescent="0.25">
      <c r="A13" s="242" t="s">
        <v>176</v>
      </c>
      <c r="B13" s="243"/>
      <c r="C13" s="243"/>
      <c r="D13" s="243"/>
      <c r="E13" s="243"/>
      <c r="F13" s="243"/>
      <c r="G13" s="243"/>
      <c r="H13" s="243"/>
      <c r="I13" s="243"/>
    </row>
  </sheetData>
  <mergeCells count="7">
    <mergeCell ref="A4:A6"/>
    <mergeCell ref="H5:I5"/>
    <mergeCell ref="B4:E4"/>
    <mergeCell ref="F4:I4"/>
    <mergeCell ref="B5:C5"/>
    <mergeCell ref="D5:E5"/>
    <mergeCell ref="F5:G5"/>
  </mergeCells>
  <pageMargins left="0.7" right="0.7" top="0.75" bottom="0.75" header="0.3" footer="0.3"/>
  <pageSetup paperSize="9" scale="94"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93">
    <tabColor theme="0"/>
  </sheetPr>
  <dimension ref="A2:N67"/>
  <sheetViews>
    <sheetView topLeftCell="B1" zoomScaleNormal="100" workbookViewId="0">
      <selection activeCell="B2" sqref="B2"/>
    </sheetView>
  </sheetViews>
  <sheetFormatPr defaultRowHeight="15" x14ac:dyDescent="0.25"/>
  <cols>
    <col min="1" max="1" width="6.5703125" hidden="1" customWidth="1"/>
    <col min="2" max="2" width="47.7109375" customWidth="1"/>
    <col min="3" max="5" width="7.7109375" customWidth="1"/>
    <col min="6" max="6" width="6.85546875" bestFit="1" customWidth="1"/>
    <col min="7" max="7" width="9.140625" style="48" hidden="1" customWidth="1"/>
    <col min="8" max="8" width="8.85546875" hidden="1" customWidth="1"/>
    <col min="9" max="9" width="9.140625" style="48" hidden="1" customWidth="1"/>
    <col min="10" max="10" width="8.7109375" style="325" hidden="1" customWidth="1"/>
    <col min="11" max="11" width="9.140625" style="48" hidden="1" customWidth="1"/>
    <col min="12" max="12" width="8.7109375" style="4" hidden="1" customWidth="1"/>
    <col min="13" max="13" width="9.140625" style="48" hidden="1" customWidth="1"/>
    <col min="14" max="14" width="8.7109375" style="4" hidden="1" customWidth="1"/>
    <col min="16" max="16" width="8.85546875" customWidth="1"/>
  </cols>
  <sheetData>
    <row r="2" spans="2:14" x14ac:dyDescent="0.25">
      <c r="B2" s="49" t="s">
        <v>5</v>
      </c>
      <c r="C2" s="49"/>
      <c r="D2" s="49"/>
      <c r="E2" s="282"/>
      <c r="F2" s="282" t="s">
        <v>401</v>
      </c>
      <c r="G2"/>
    </row>
    <row r="3" spans="2:14" ht="15" customHeight="1" x14ac:dyDescent="0.25">
      <c r="B3" s="651" t="s">
        <v>10</v>
      </c>
      <c r="C3" s="656">
        <v>2020</v>
      </c>
      <c r="D3" s="651">
        <v>2021</v>
      </c>
      <c r="E3" s="657">
        <v>2022</v>
      </c>
      <c r="F3" s="652" t="s">
        <v>9</v>
      </c>
      <c r="G3"/>
      <c r="I3" s="914" t="s">
        <v>778</v>
      </c>
      <c r="J3" s="915"/>
      <c r="K3" s="914" t="s">
        <v>779</v>
      </c>
      <c r="L3" s="915"/>
      <c r="M3" s="914" t="s">
        <v>780</v>
      </c>
      <c r="N3" s="915"/>
    </row>
    <row r="4" spans="2:14" s="327" customFormat="1" ht="12" customHeight="1" x14ac:dyDescent="0.25">
      <c r="B4" s="650">
        <v>1</v>
      </c>
      <c r="C4" s="658">
        <v>2</v>
      </c>
      <c r="D4" s="650">
        <v>3</v>
      </c>
      <c r="E4" s="659">
        <v>4</v>
      </c>
      <c r="F4" s="661">
        <v>5</v>
      </c>
      <c r="I4" s="538" t="s">
        <v>260</v>
      </c>
      <c r="J4" s="539">
        <v>1018.213</v>
      </c>
      <c r="K4" s="533" t="s">
        <v>260</v>
      </c>
      <c r="L4" s="539">
        <v>1005.833</v>
      </c>
      <c r="M4" s="533" t="s">
        <v>260</v>
      </c>
      <c r="N4" s="539">
        <v>1089.299</v>
      </c>
    </row>
    <row r="5" spans="2:14" ht="12.4" customHeight="1" x14ac:dyDescent="0.25">
      <c r="B5" s="653" t="s">
        <v>48</v>
      </c>
      <c r="C5" s="668">
        <f>IFERROR(VLOOKUP($G5,I$4:J$41,2,FALSE),0)</f>
        <v>1018.213</v>
      </c>
      <c r="D5" s="668">
        <f>IFERROR(VLOOKUP($G5,K$4:L$41,2,FALSE),0)</f>
        <v>1005.833</v>
      </c>
      <c r="E5" s="668">
        <f>IFERROR(VLOOKUP($G5,M$4:N$41,2,FALSE),0)</f>
        <v>1089.299</v>
      </c>
      <c r="F5" s="662">
        <f t="shared" ref="F5:F7" si="0">IF(ROUND(D5,1)&gt;0,E5*100/D5,"-")</f>
        <v>108.29819661912066</v>
      </c>
      <c r="G5" s="48" t="s">
        <v>260</v>
      </c>
      <c r="I5" s="533" t="s">
        <v>261</v>
      </c>
      <c r="J5" s="540">
        <v>922.92600000000004</v>
      </c>
      <c r="K5" s="48" t="s">
        <v>261</v>
      </c>
      <c r="L5" s="540">
        <v>962.03800000000001</v>
      </c>
      <c r="M5" s="533" t="s">
        <v>261</v>
      </c>
      <c r="N5" s="540">
        <v>1043.3800000000001</v>
      </c>
    </row>
    <row r="6" spans="2:14" ht="12.4" customHeight="1" x14ac:dyDescent="0.25">
      <c r="B6" s="654" t="s">
        <v>50</v>
      </c>
      <c r="C6" s="669">
        <f>IFERROR(VLOOKUP($G6,I$4:J$41,2,FALSE),0)</f>
        <v>922.92600000000004</v>
      </c>
      <c r="D6" s="669">
        <f>IFERROR(VLOOKUP($G6,K$4:L$41,2,FALSE),0)</f>
        <v>962.03800000000001</v>
      </c>
      <c r="E6" s="669">
        <f>IFERROR(VLOOKUP($G6,M$4:N$41,2,FALSE),0)</f>
        <v>1043.3800000000001</v>
      </c>
      <c r="F6" s="663">
        <f t="shared" si="0"/>
        <v>108.45517536729319</v>
      </c>
      <c r="G6" s="48" t="s">
        <v>261</v>
      </c>
      <c r="I6" s="533" t="s">
        <v>262</v>
      </c>
      <c r="J6" s="540">
        <v>916.92600000000004</v>
      </c>
      <c r="K6" s="48" t="s">
        <v>262</v>
      </c>
      <c r="L6" s="540">
        <v>956.03800000000001</v>
      </c>
      <c r="M6" s="533" t="s">
        <v>262</v>
      </c>
      <c r="N6" s="540">
        <v>1037.3800000000001</v>
      </c>
    </row>
    <row r="7" spans="2:14" ht="12.4" customHeight="1" x14ac:dyDescent="0.25">
      <c r="B7" s="646" t="s">
        <v>700</v>
      </c>
      <c r="C7" s="670">
        <f>IFERROR(VLOOKUP($G7,I$4:J$41,2,FALSE),0)</f>
        <v>916.92600000000004</v>
      </c>
      <c r="D7" s="670">
        <f>IFERROR(VLOOKUP($G7,K$4:L$41,2,FALSE),0)</f>
        <v>956.03800000000001</v>
      </c>
      <c r="E7" s="670">
        <f>IFERROR(VLOOKUP($G7,M$4:N$41,2,FALSE),0)</f>
        <v>1037.3800000000001</v>
      </c>
      <c r="F7" s="681">
        <f t="shared" si="0"/>
        <v>108.5082392122489</v>
      </c>
      <c r="G7" s="48" t="s">
        <v>262</v>
      </c>
      <c r="I7" s="533" t="s">
        <v>263</v>
      </c>
      <c r="J7" s="540">
        <v>678.10299999999995</v>
      </c>
      <c r="K7" s="48" t="s">
        <v>263</v>
      </c>
      <c r="L7" s="540">
        <v>703.09</v>
      </c>
      <c r="M7" s="533" t="s">
        <v>263</v>
      </c>
      <c r="N7" s="540">
        <v>707.83299999999997</v>
      </c>
    </row>
    <row r="8" spans="2:14" ht="12.4" customHeight="1" x14ac:dyDescent="0.25">
      <c r="B8" s="645" t="s">
        <v>686</v>
      </c>
      <c r="C8" s="671">
        <f>+SUM(C9:C14)</f>
        <v>949.23099999999999</v>
      </c>
      <c r="D8" s="671">
        <f t="shared" ref="D8:E8" si="1">+SUM(D9:D14)</f>
        <v>993.16800000000012</v>
      </c>
      <c r="E8" s="671">
        <f t="shared" si="1"/>
        <v>1082.57</v>
      </c>
      <c r="F8" s="103">
        <f t="shared" ref="F8:F17" si="2">IF(ROUND(D8,1)&gt;0,E8*100/D8,"-")</f>
        <v>109.00169961174744</v>
      </c>
      <c r="I8" s="533" t="s">
        <v>264</v>
      </c>
      <c r="J8" s="540">
        <v>652.96100000000001</v>
      </c>
      <c r="K8" s="48" t="s">
        <v>264</v>
      </c>
      <c r="L8" s="540">
        <v>689.96100000000001</v>
      </c>
      <c r="M8" s="533" t="s">
        <v>264</v>
      </c>
      <c r="N8" s="540">
        <v>693.36500000000001</v>
      </c>
    </row>
    <row r="9" spans="2:14" ht="12.4" customHeight="1" x14ac:dyDescent="0.25">
      <c r="B9" s="648" t="s">
        <v>687</v>
      </c>
      <c r="C9" s="672">
        <f t="shared" ref="C9:C14" si="3">IFERROR(VLOOKUP($G9,I$4:J$41,2,FALSE),0)</f>
        <v>652.96100000000001</v>
      </c>
      <c r="D9" s="672">
        <f t="shared" ref="D9:D14" si="4">IFERROR(VLOOKUP($G9,K$4:L$41,2,FALSE),0)</f>
        <v>689.96100000000001</v>
      </c>
      <c r="E9" s="672">
        <f t="shared" ref="E9:E14" si="5">IFERROR(VLOOKUP($G9,M$4:N$41,2,FALSE),0)</f>
        <v>693.36500000000001</v>
      </c>
      <c r="F9" s="51">
        <f t="shared" si="2"/>
        <v>100.49336121896745</v>
      </c>
      <c r="G9" s="48" t="s">
        <v>264</v>
      </c>
      <c r="I9" s="533" t="s">
        <v>265</v>
      </c>
      <c r="J9" s="540">
        <v>15</v>
      </c>
      <c r="K9" s="48" t="s">
        <v>265</v>
      </c>
      <c r="L9" s="540">
        <v>0</v>
      </c>
      <c r="M9" s="533" t="s">
        <v>265</v>
      </c>
      <c r="N9" s="540">
        <v>0</v>
      </c>
    </row>
    <row r="10" spans="2:14" ht="12.4" customHeight="1" x14ac:dyDescent="0.25">
      <c r="B10" s="648" t="s">
        <v>268</v>
      </c>
      <c r="C10" s="672">
        <f t="shared" si="3"/>
        <v>25.141999999999999</v>
      </c>
      <c r="D10" s="672">
        <f t="shared" si="4"/>
        <v>17.071999999999999</v>
      </c>
      <c r="E10" s="672">
        <f t="shared" si="5"/>
        <v>17.256</v>
      </c>
      <c r="F10" s="51">
        <f>IF(ROUND(D10,1)&gt;0,E10*100/D10,"-")</f>
        <v>101.07778819119025</v>
      </c>
      <c r="G10" s="48" t="s">
        <v>266</v>
      </c>
      <c r="I10" s="533" t="s">
        <v>266</v>
      </c>
      <c r="J10" s="540">
        <v>25.141999999999999</v>
      </c>
      <c r="K10" s="48" t="s">
        <v>266</v>
      </c>
      <c r="L10" s="540">
        <v>17.071999999999999</v>
      </c>
      <c r="M10" s="533" t="s">
        <v>266</v>
      </c>
      <c r="N10" s="540">
        <v>17.256</v>
      </c>
    </row>
    <row r="11" spans="2:14" ht="12.4" customHeight="1" x14ac:dyDescent="0.25">
      <c r="B11" s="648" t="s">
        <v>688</v>
      </c>
      <c r="C11" s="672">
        <f t="shared" si="3"/>
        <v>108.137</v>
      </c>
      <c r="D11" s="672">
        <f t="shared" si="4"/>
        <v>149.02799999999999</v>
      </c>
      <c r="E11" s="672">
        <f t="shared" si="5"/>
        <v>194.751</v>
      </c>
      <c r="F11" s="51">
        <f t="shared" si="2"/>
        <v>130.68081165955394</v>
      </c>
      <c r="G11" s="48" t="s">
        <v>274</v>
      </c>
      <c r="I11" s="533" t="s">
        <v>267</v>
      </c>
      <c r="J11" s="540">
        <v>0</v>
      </c>
      <c r="K11" s="48" t="s">
        <v>267</v>
      </c>
      <c r="L11" s="540">
        <v>-3.944</v>
      </c>
      <c r="M11" s="533" t="s">
        <v>267</v>
      </c>
      <c r="N11" s="540">
        <v>-2.5640000000000001</v>
      </c>
    </row>
    <row r="12" spans="2:14" ht="12.4" customHeight="1" x14ac:dyDescent="0.25">
      <c r="B12" s="648" t="s">
        <v>689</v>
      </c>
      <c r="C12" s="672">
        <f t="shared" si="3"/>
        <v>0</v>
      </c>
      <c r="D12" s="672">
        <f t="shared" si="4"/>
        <v>0</v>
      </c>
      <c r="E12" s="672">
        <f t="shared" si="5"/>
        <v>50.287999999999997</v>
      </c>
      <c r="F12" s="51" t="str">
        <f t="shared" si="2"/>
        <v>-</v>
      </c>
      <c r="G12" s="48" t="s">
        <v>275</v>
      </c>
      <c r="I12" s="533" t="s">
        <v>270</v>
      </c>
      <c r="J12" s="540">
        <v>0</v>
      </c>
      <c r="K12" s="48" t="s">
        <v>270</v>
      </c>
      <c r="L12" s="540">
        <v>-3.944</v>
      </c>
      <c r="M12" s="533" t="s">
        <v>270</v>
      </c>
      <c r="N12" s="540">
        <v>-2.5640000000000001</v>
      </c>
    </row>
    <row r="13" spans="2:14" ht="12.4" customHeight="1" x14ac:dyDescent="0.25">
      <c r="B13" s="648" t="s">
        <v>690</v>
      </c>
      <c r="C13" s="672">
        <f t="shared" si="3"/>
        <v>16.286999999999999</v>
      </c>
      <c r="D13" s="672">
        <f t="shared" si="4"/>
        <v>4.7910000000000004</v>
      </c>
      <c r="E13" s="672">
        <f t="shared" si="5"/>
        <v>-8.7279999999999998</v>
      </c>
      <c r="F13" s="51">
        <f t="shared" si="2"/>
        <v>-182.17491129200582</v>
      </c>
      <c r="G13" s="48" t="s">
        <v>278</v>
      </c>
      <c r="I13" s="533" t="s">
        <v>272</v>
      </c>
      <c r="J13" s="540">
        <v>0</v>
      </c>
      <c r="K13" s="48" t="s">
        <v>272</v>
      </c>
      <c r="L13" s="540">
        <v>0</v>
      </c>
      <c r="M13" s="533" t="s">
        <v>272</v>
      </c>
      <c r="N13" s="540">
        <v>-0.224</v>
      </c>
    </row>
    <row r="14" spans="2:14" ht="12.4" customHeight="1" x14ac:dyDescent="0.25">
      <c r="B14" s="648" t="s">
        <v>691</v>
      </c>
      <c r="C14" s="672">
        <f t="shared" si="3"/>
        <v>146.70400000000001</v>
      </c>
      <c r="D14" s="672">
        <f t="shared" si="4"/>
        <v>132.316</v>
      </c>
      <c r="E14" s="672">
        <f t="shared" si="5"/>
        <v>135.63800000000001</v>
      </c>
      <c r="F14" s="51">
        <f t="shared" si="2"/>
        <v>102.5106563076272</v>
      </c>
      <c r="G14" s="48" t="s">
        <v>279</v>
      </c>
      <c r="I14" s="533" t="s">
        <v>273</v>
      </c>
      <c r="J14" s="540">
        <v>108.137</v>
      </c>
      <c r="K14" s="48" t="s">
        <v>273</v>
      </c>
      <c r="L14" s="540">
        <v>149.02799999999999</v>
      </c>
      <c r="M14" s="533" t="s">
        <v>273</v>
      </c>
      <c r="N14" s="540">
        <v>245.03899999999999</v>
      </c>
    </row>
    <row r="15" spans="2:14" ht="12.4" customHeight="1" x14ac:dyDescent="0.25">
      <c r="B15" s="645" t="s">
        <v>692</v>
      </c>
      <c r="C15" s="674">
        <f>C7-C8</f>
        <v>-32.30499999999995</v>
      </c>
      <c r="D15" s="674">
        <f t="shared" ref="D15:E15" si="6">D7-D8</f>
        <v>-37.130000000000109</v>
      </c>
      <c r="E15" s="674">
        <f t="shared" si="6"/>
        <v>-45.189999999999827</v>
      </c>
      <c r="F15" s="103" t="str">
        <f t="shared" si="2"/>
        <v>-</v>
      </c>
      <c r="G15"/>
      <c r="I15" s="533" t="s">
        <v>274</v>
      </c>
      <c r="J15" s="540">
        <v>108.137</v>
      </c>
      <c r="K15" s="48" t="s">
        <v>274</v>
      </c>
      <c r="L15" s="540">
        <v>149.02799999999999</v>
      </c>
      <c r="M15" s="533" t="s">
        <v>274</v>
      </c>
      <c r="N15" s="540">
        <v>194.751</v>
      </c>
    </row>
    <row r="16" spans="2:14" ht="12.4" customHeight="1" x14ac:dyDescent="0.25">
      <c r="B16" s="648" t="s">
        <v>699</v>
      </c>
      <c r="C16" s="672">
        <f>IFERROR(VLOOKUP($G16,I$4:J$41,2,FALSE),0)</f>
        <v>-28.841000000000001</v>
      </c>
      <c r="D16" s="672">
        <f>IFERROR(VLOOKUP($G16,K$4:L$41,2,FALSE),0)</f>
        <v>-28.22</v>
      </c>
      <c r="E16" s="672">
        <f>IFERROR(VLOOKUP($G16,M$4:N$41,2,FALSE),0)</f>
        <v>-24.821000000000002</v>
      </c>
      <c r="F16" s="51" t="str">
        <f t="shared" si="2"/>
        <v>-</v>
      </c>
      <c r="G16" s="48" t="s">
        <v>282</v>
      </c>
      <c r="I16" s="533" t="s">
        <v>275</v>
      </c>
      <c r="J16" s="540">
        <v>0</v>
      </c>
      <c r="K16" s="48" t="s">
        <v>275</v>
      </c>
      <c r="L16" s="540">
        <v>0</v>
      </c>
      <c r="M16" s="533" t="s">
        <v>275</v>
      </c>
      <c r="N16" s="540">
        <v>50.287999999999997</v>
      </c>
    </row>
    <row r="17" spans="2:14" ht="12.4" customHeight="1" x14ac:dyDescent="0.25">
      <c r="B17" s="649" t="s">
        <v>693</v>
      </c>
      <c r="C17" s="672">
        <f>IFERROR(VLOOKUP($G17,I$4:J$42,2,FALSE),0)+IFERROR(VLOOKUP($H17,I$4:J$42,2,FALSE),0)</f>
        <v>-3.4660000000000002</v>
      </c>
      <c r="D17" s="672">
        <f>IFERROR(VLOOKUP($G17,K$4:L$42,2,FALSE),0)+IFERROR(VLOOKUP($H17,K$4:L$42,2,FALSE),0)</f>
        <v>-4.9659999999999993</v>
      </c>
      <c r="E17" s="672">
        <f>IFERROR(VLOOKUP($G17,M$4:N$42,2,FALSE),0)+IFERROR(VLOOKUP($H17,M$4:N$42,2,FALSE),0)</f>
        <v>-6.5750000000000002</v>
      </c>
      <c r="F17" s="51" t="str">
        <f t="shared" si="2"/>
        <v>-</v>
      </c>
      <c r="G17" s="48" t="s">
        <v>285</v>
      </c>
      <c r="H17" s="48" t="s">
        <v>287</v>
      </c>
      <c r="I17" s="533" t="s">
        <v>276</v>
      </c>
      <c r="J17" s="540">
        <v>0.78300000000000003</v>
      </c>
      <c r="K17" s="48" t="s">
        <v>276</v>
      </c>
      <c r="L17" s="540">
        <v>0.23</v>
      </c>
      <c r="M17" s="533" t="s">
        <v>276</v>
      </c>
      <c r="N17" s="540">
        <v>51.970999999999997</v>
      </c>
    </row>
    <row r="18" spans="2:14" ht="12.4" customHeight="1" x14ac:dyDescent="0.25">
      <c r="B18" s="649" t="s">
        <v>694</v>
      </c>
      <c r="C18" s="672">
        <f>C15-(C16+C17)</f>
        <v>2.0000000000521823E-3</v>
      </c>
      <c r="D18" s="672">
        <f>D15-(D16+D17)</f>
        <v>-3.9440000000001092</v>
      </c>
      <c r="E18" s="672">
        <f>E15-(E16+E17)</f>
        <v>-13.793999999999826</v>
      </c>
      <c r="F18" s="51" t="str">
        <f>IF(ROUND(D18,1)&gt;0,E18*100/D18,"-")</f>
        <v>-</v>
      </c>
      <c r="I18" s="533" t="s">
        <v>277</v>
      </c>
      <c r="J18" s="540">
        <v>-0.78300000000000003</v>
      </c>
      <c r="K18" s="48" t="s">
        <v>277</v>
      </c>
      <c r="L18" s="540">
        <v>-0.23</v>
      </c>
      <c r="M18" s="533" t="s">
        <v>277</v>
      </c>
      <c r="N18" s="540">
        <v>-1.6830000000000001</v>
      </c>
    </row>
    <row r="19" spans="2:14" ht="12.4" customHeight="1" x14ac:dyDescent="0.25">
      <c r="B19" s="646" t="s">
        <v>292</v>
      </c>
      <c r="C19" s="670">
        <f>IFERROR(VLOOKUP($G19,I$4:J$41,2,FALSE),0)</f>
        <v>6</v>
      </c>
      <c r="D19" s="670">
        <f>IFERROR(VLOOKUP($G19,K$4:L$41,2,FALSE),0)</f>
        <v>6</v>
      </c>
      <c r="E19" s="670">
        <f>IFERROR(VLOOKUP($G19,K$4:L$41,2,FALSE),0)</f>
        <v>6</v>
      </c>
      <c r="F19" s="681">
        <f t="shared" ref="F19:F25" si="7">IF(ROUND(D19,1)&gt;0,E19*100/D19,"-")</f>
        <v>100</v>
      </c>
      <c r="G19" s="48" t="s">
        <v>289</v>
      </c>
      <c r="I19" s="533" t="s">
        <v>278</v>
      </c>
      <c r="J19" s="540">
        <v>16.286999999999999</v>
      </c>
      <c r="K19" s="48" t="s">
        <v>278</v>
      </c>
      <c r="L19" s="540">
        <v>4.7910000000000004</v>
      </c>
      <c r="M19" s="533" t="s">
        <v>278</v>
      </c>
      <c r="N19" s="540">
        <v>-8.7279999999999998</v>
      </c>
    </row>
    <row r="20" spans="2:14" ht="12.4" customHeight="1" x14ac:dyDescent="0.25">
      <c r="B20" s="647" t="s">
        <v>695</v>
      </c>
      <c r="C20" s="673">
        <f>IFERROR(VLOOKUP($G20,I$4:J$41,2,FALSE),0)</f>
        <v>6</v>
      </c>
      <c r="D20" s="673">
        <f>IFERROR(VLOOKUP($G20,K$4:L$41,2,FALSE),0)</f>
        <v>6</v>
      </c>
      <c r="E20" s="673">
        <f>IFERROR(VLOOKUP($G20,M$4:N$41,2,FALSE),0)</f>
        <v>6</v>
      </c>
      <c r="F20" s="51">
        <f t="shared" si="7"/>
        <v>100</v>
      </c>
      <c r="G20" s="48" t="s">
        <v>290</v>
      </c>
      <c r="I20" s="533" t="s">
        <v>279</v>
      </c>
      <c r="J20" s="540">
        <v>146.70400000000001</v>
      </c>
      <c r="K20" s="48" t="s">
        <v>279</v>
      </c>
      <c r="L20" s="540">
        <v>132.316</v>
      </c>
      <c r="M20" s="533" t="s">
        <v>279</v>
      </c>
      <c r="N20" s="540">
        <v>135.63800000000001</v>
      </c>
    </row>
    <row r="21" spans="2:14" ht="12.4" customHeight="1" x14ac:dyDescent="0.25">
      <c r="B21" s="647" t="s">
        <v>696</v>
      </c>
      <c r="C21" s="673">
        <f>C19-C20</f>
        <v>0</v>
      </c>
      <c r="D21" s="673">
        <f t="shared" ref="D21:E21" si="8">D19-D20</f>
        <v>0</v>
      </c>
      <c r="E21" s="673">
        <f t="shared" si="8"/>
        <v>0</v>
      </c>
      <c r="F21" s="51" t="str">
        <f t="shared" si="7"/>
        <v>-</v>
      </c>
      <c r="G21"/>
      <c r="I21" s="533" t="s">
        <v>282</v>
      </c>
      <c r="J21" s="540">
        <v>-28.841000000000001</v>
      </c>
      <c r="K21" s="48" t="s">
        <v>282</v>
      </c>
      <c r="L21" s="540">
        <v>-28.22</v>
      </c>
      <c r="M21" s="533" t="s">
        <v>282</v>
      </c>
      <c r="N21" s="540">
        <v>-24.821000000000002</v>
      </c>
    </row>
    <row r="22" spans="2:14" ht="12.4" customHeight="1" x14ac:dyDescent="0.25">
      <c r="B22" s="655" t="s">
        <v>297</v>
      </c>
      <c r="C22" s="680">
        <f>IFERROR(VLOOKUP($G22,I$4:J$41,2,FALSE),0)</f>
        <v>95.287999999999997</v>
      </c>
      <c r="D22" s="680">
        <f>IFERROR(VLOOKUP($G22,K$4:L$41,2,FALSE),0)</f>
        <v>43.795000000000002</v>
      </c>
      <c r="E22" s="680">
        <f>IFERROR(VLOOKUP($G22,M$4:N$41,2,FALSE),0)</f>
        <v>45.917999999999999</v>
      </c>
      <c r="F22" s="663">
        <f t="shared" si="7"/>
        <v>104.84758534079232</v>
      </c>
      <c r="G22" s="48" t="s">
        <v>295</v>
      </c>
      <c r="I22" s="533" t="s">
        <v>284</v>
      </c>
      <c r="J22" s="540">
        <v>-28.841000000000001</v>
      </c>
      <c r="K22" s="48" t="s">
        <v>284</v>
      </c>
      <c r="L22" s="540">
        <v>-28.22</v>
      </c>
      <c r="M22" s="533" t="s">
        <v>284</v>
      </c>
      <c r="N22" s="540">
        <v>-24.821000000000002</v>
      </c>
    </row>
    <row r="23" spans="2:14" ht="12.4" customHeight="1" x14ac:dyDescent="0.25">
      <c r="B23" s="648" t="s">
        <v>697</v>
      </c>
      <c r="C23" s="672">
        <f>IFERROR(VLOOKUP($G23,I$4:J$41,2,FALSE),0)</f>
        <v>47.28</v>
      </c>
      <c r="D23" s="672">
        <f>IFERROR(VLOOKUP($G23,K$4:L$41,2,FALSE),0)</f>
        <v>43.795000000000002</v>
      </c>
      <c r="E23" s="672">
        <f>IFERROR(VLOOKUP($G23,M$4:N$41,2,FALSE),0)</f>
        <v>45.917999999999999</v>
      </c>
      <c r="F23" s="51">
        <f t="shared" si="7"/>
        <v>104.84758534079232</v>
      </c>
      <c r="G23" s="48" t="s">
        <v>296</v>
      </c>
      <c r="I23" s="533" t="s">
        <v>285</v>
      </c>
      <c r="J23" s="540">
        <v>-1.1479999999999999</v>
      </c>
      <c r="K23" s="48" t="s">
        <v>285</v>
      </c>
      <c r="L23" s="540">
        <v>-2.2959999999999998</v>
      </c>
      <c r="M23" s="533" t="s">
        <v>285</v>
      </c>
      <c r="N23" s="540">
        <v>-2.99</v>
      </c>
    </row>
    <row r="24" spans="2:14" ht="12.4" customHeight="1" x14ac:dyDescent="0.25">
      <c r="B24" s="648" t="s">
        <v>705</v>
      </c>
      <c r="C24" s="672">
        <f>IFERROR(VLOOKUP($G24,I$4:J$41,2,FALSE),0)</f>
        <v>48.008000000000003</v>
      </c>
      <c r="D24" s="672">
        <f>IFERROR(VLOOKUP($G24,K$4:L$41,2,FALSE),0)</f>
        <v>0</v>
      </c>
      <c r="E24" s="672">
        <f>IFERROR(VLOOKUP($G24,M$4:N$41,2,FALSE),0)</f>
        <v>0</v>
      </c>
      <c r="F24" s="51" t="str">
        <f>IF(ROUND(D24,1)&gt;0,E24*100/D24,"-")</f>
        <v>-</v>
      </c>
      <c r="G24" s="48" t="s">
        <v>299</v>
      </c>
      <c r="I24" s="533" t="s">
        <v>286</v>
      </c>
      <c r="J24" s="540">
        <v>0</v>
      </c>
      <c r="K24" s="48" t="s">
        <v>286</v>
      </c>
      <c r="L24" s="540">
        <v>0</v>
      </c>
      <c r="M24" s="533" t="s">
        <v>286</v>
      </c>
      <c r="N24" s="540">
        <v>0</v>
      </c>
    </row>
    <row r="25" spans="2:14" ht="12.4" customHeight="1" thickBot="1" x14ac:dyDescent="0.3">
      <c r="B25" s="660" t="s">
        <v>698</v>
      </c>
      <c r="C25" s="675">
        <f>IFERROR(VLOOKUP($G25,I$4:J$41,2,FALSE),0)+IFERROR(VLOOKUP($H25,I$4:J$41,2,FALSE),0)</f>
        <v>0</v>
      </c>
      <c r="D25" s="675">
        <f>IFERROR(VLOOKUP($G25,K$4:L$41,2,FALSE),0)+IFERROR(VLOOKUP($H25,K$4:L$41,2,FALSE),0)</f>
        <v>0</v>
      </c>
      <c r="E25" s="675">
        <f>IFERROR(VLOOKUP($G25,M$4:N$41,2,FALSE),0)+IFERROR(VLOOKUP($H25,M$4:N$41,2,FALSE),0)</f>
        <v>0</v>
      </c>
      <c r="F25" s="682" t="str">
        <f t="shared" si="7"/>
        <v>-</v>
      </c>
      <c r="G25" s="48" t="s">
        <v>300</v>
      </c>
      <c r="H25" s="48" t="s">
        <v>301</v>
      </c>
      <c r="I25" s="533" t="s">
        <v>287</v>
      </c>
      <c r="J25" s="540">
        <v>-2.3180000000000001</v>
      </c>
      <c r="K25" s="48" t="s">
        <v>287</v>
      </c>
      <c r="L25" s="540">
        <v>-2.67</v>
      </c>
      <c r="M25" s="533" t="s">
        <v>287</v>
      </c>
      <c r="N25" s="540">
        <v>-3.585</v>
      </c>
    </row>
    <row r="26" spans="2:14" ht="24.75" customHeight="1" x14ac:dyDescent="0.25">
      <c r="G26" s="679" t="s">
        <v>707</v>
      </c>
      <c r="H26" s="679" t="s">
        <v>706</v>
      </c>
      <c r="I26" s="533" t="s">
        <v>288</v>
      </c>
      <c r="J26" s="540">
        <v>0</v>
      </c>
      <c r="K26" s="48" t="s">
        <v>288</v>
      </c>
      <c r="L26" s="540">
        <v>0</v>
      </c>
      <c r="M26" s="533" t="s">
        <v>288</v>
      </c>
      <c r="N26" s="540">
        <v>-11.007</v>
      </c>
    </row>
    <row r="27" spans="2:14" x14ac:dyDescent="0.25">
      <c r="I27" s="533" t="s">
        <v>289</v>
      </c>
      <c r="J27" s="540">
        <v>6</v>
      </c>
      <c r="K27" s="48" t="s">
        <v>289</v>
      </c>
      <c r="L27" s="540">
        <v>6</v>
      </c>
      <c r="M27" s="533" t="s">
        <v>289</v>
      </c>
      <c r="N27" s="540">
        <v>6</v>
      </c>
    </row>
    <row r="28" spans="2:14" x14ac:dyDescent="0.25">
      <c r="G28"/>
      <c r="I28" s="533" t="s">
        <v>290</v>
      </c>
      <c r="J28" s="540">
        <v>6</v>
      </c>
      <c r="K28" s="530" t="s">
        <v>290</v>
      </c>
      <c r="L28" s="540">
        <v>6</v>
      </c>
      <c r="M28" s="534" t="s">
        <v>290</v>
      </c>
      <c r="N28" s="540">
        <v>6</v>
      </c>
    </row>
    <row r="29" spans="2:14" x14ac:dyDescent="0.25">
      <c r="G29"/>
      <c r="I29" s="533" t="s">
        <v>291</v>
      </c>
      <c r="J29" s="540">
        <v>6</v>
      </c>
      <c r="K29" s="530" t="s">
        <v>291</v>
      </c>
      <c r="L29" s="540">
        <v>6</v>
      </c>
      <c r="M29" s="534" t="s">
        <v>291</v>
      </c>
      <c r="N29" s="540">
        <v>6</v>
      </c>
    </row>
    <row r="30" spans="2:14" x14ac:dyDescent="0.25">
      <c r="I30" s="533" t="s">
        <v>293</v>
      </c>
      <c r="J30" s="540">
        <v>0</v>
      </c>
      <c r="K30" s="48" t="s">
        <v>293</v>
      </c>
      <c r="L30" s="540">
        <v>0</v>
      </c>
      <c r="M30" s="533" t="s">
        <v>293</v>
      </c>
      <c r="N30" s="540">
        <v>0</v>
      </c>
    </row>
    <row r="31" spans="2:14" x14ac:dyDescent="0.25">
      <c r="I31" s="533" t="s">
        <v>294</v>
      </c>
      <c r="J31" s="540">
        <v>0</v>
      </c>
      <c r="K31" s="48" t="s">
        <v>294</v>
      </c>
      <c r="L31" s="540">
        <v>0</v>
      </c>
      <c r="M31" s="533" t="s">
        <v>294</v>
      </c>
      <c r="N31" s="540">
        <v>0</v>
      </c>
    </row>
    <row r="32" spans="2:14" ht="15" customHeight="1" x14ac:dyDescent="0.25">
      <c r="I32" s="533" t="s">
        <v>295</v>
      </c>
      <c r="J32" s="540">
        <v>95.287999999999997</v>
      </c>
      <c r="K32" s="48" t="s">
        <v>295</v>
      </c>
      <c r="L32" s="540">
        <v>43.795000000000002</v>
      </c>
      <c r="M32" s="533" t="s">
        <v>295</v>
      </c>
      <c r="N32" s="540">
        <v>45.917999999999999</v>
      </c>
    </row>
    <row r="33" spans="1:14" ht="15" customHeight="1" x14ac:dyDescent="0.25">
      <c r="G33"/>
      <c r="I33" s="533" t="s">
        <v>296</v>
      </c>
      <c r="J33" s="540">
        <v>47.28</v>
      </c>
      <c r="K33" s="48" t="s">
        <v>296</v>
      </c>
      <c r="L33" s="540">
        <v>43.795000000000002</v>
      </c>
      <c r="M33" s="533" t="s">
        <v>296</v>
      </c>
      <c r="N33" s="540">
        <v>45.917999999999999</v>
      </c>
    </row>
    <row r="34" spans="1:14" ht="15" customHeight="1" x14ac:dyDescent="0.25">
      <c r="G34"/>
      <c r="I34" s="533" t="s">
        <v>298</v>
      </c>
      <c r="J34" s="540">
        <v>47.28</v>
      </c>
      <c r="K34" s="48" t="s">
        <v>298</v>
      </c>
      <c r="L34" s="540">
        <v>43.795000000000002</v>
      </c>
      <c r="M34" s="533" t="s">
        <v>298</v>
      </c>
      <c r="N34" s="540">
        <v>45.917999999999999</v>
      </c>
    </row>
    <row r="35" spans="1:14" ht="15" customHeight="1" x14ac:dyDescent="0.25">
      <c r="G35"/>
      <c r="I35" s="533" t="s">
        <v>299</v>
      </c>
      <c r="J35" s="540">
        <v>48.008000000000003</v>
      </c>
      <c r="K35" s="48" t="s">
        <v>299</v>
      </c>
      <c r="L35" s="540">
        <v>0</v>
      </c>
      <c r="M35" s="533" t="s">
        <v>299</v>
      </c>
      <c r="N35" s="540">
        <v>0</v>
      </c>
    </row>
    <row r="36" spans="1:14" ht="15" customHeight="1" x14ac:dyDescent="0.25">
      <c r="G36"/>
      <c r="I36" s="533" t="s">
        <v>300</v>
      </c>
      <c r="J36" s="540">
        <v>0</v>
      </c>
      <c r="K36" s="48" t="s">
        <v>300</v>
      </c>
      <c r="L36" s="540">
        <v>0</v>
      </c>
      <c r="M36" s="533" t="s">
        <v>300</v>
      </c>
      <c r="N36" s="540">
        <v>0</v>
      </c>
    </row>
    <row r="37" spans="1:14" ht="15" customHeight="1" x14ac:dyDescent="0.25">
      <c r="G37"/>
      <c r="I37" s="533" t="s">
        <v>301</v>
      </c>
      <c r="J37" s="540">
        <v>0</v>
      </c>
      <c r="K37" s="48" t="s">
        <v>301</v>
      </c>
      <c r="L37" s="540">
        <v>0</v>
      </c>
      <c r="M37" s="533" t="s">
        <v>301</v>
      </c>
      <c r="N37" s="540">
        <v>0</v>
      </c>
    </row>
    <row r="38" spans="1:14" ht="15" customHeight="1" x14ac:dyDescent="0.25">
      <c r="G38"/>
      <c r="I38" s="533"/>
      <c r="J38" s="540"/>
      <c r="L38" s="540"/>
      <c r="M38" s="533"/>
      <c r="N38" s="540"/>
    </row>
    <row r="39" spans="1:14" ht="15" customHeight="1" x14ac:dyDescent="0.25">
      <c r="G39"/>
      <c r="I39" s="533"/>
      <c r="J39" s="540"/>
      <c r="L39" s="540"/>
      <c r="M39" s="533"/>
      <c r="N39" s="540"/>
    </row>
    <row r="40" spans="1:14" ht="15" customHeight="1" x14ac:dyDescent="0.25">
      <c r="G40"/>
      <c r="I40" s="533"/>
      <c r="J40" s="540"/>
      <c r="L40" s="540"/>
      <c r="M40" s="533"/>
      <c r="N40" s="540"/>
    </row>
    <row r="41" spans="1:14" ht="15" customHeight="1" x14ac:dyDescent="0.25">
      <c r="I41" s="535"/>
      <c r="J41" s="541"/>
      <c r="K41" s="535"/>
      <c r="L41" s="541"/>
      <c r="M41" s="535"/>
      <c r="N41" s="541"/>
    </row>
    <row r="42" spans="1:14" ht="15" hidden="1" customHeight="1" x14ac:dyDescent="0.25">
      <c r="J42" s="531"/>
      <c r="L42" s="531"/>
      <c r="N42" s="531"/>
    </row>
    <row r="43" spans="1:14" ht="14.45" hidden="1" customHeight="1" x14ac:dyDescent="0.25">
      <c r="A43" s="49" t="s">
        <v>5</v>
      </c>
      <c r="B43" s="49"/>
      <c r="C43" s="49"/>
      <c r="D43" s="49"/>
      <c r="E43" s="49"/>
      <c r="F43" s="282" t="s">
        <v>401</v>
      </c>
      <c r="J43" s="531"/>
      <c r="L43" s="531"/>
      <c r="N43" s="531"/>
    </row>
    <row r="44" spans="1:14" ht="14.45" hidden="1" customHeight="1" x14ac:dyDescent="0.25">
      <c r="A44" s="912" t="s">
        <v>10</v>
      </c>
      <c r="B44" s="913"/>
      <c r="C44" s="536" t="str">
        <f>LEFT(I3,4)</f>
        <v>2020</v>
      </c>
      <c r="D44" s="537" t="str">
        <f>LEFT(K3,4)</f>
        <v>2021</v>
      </c>
      <c r="E44" s="537" t="str">
        <f>LEFT(M3,4)</f>
        <v>2022</v>
      </c>
      <c r="F44" s="244" t="s">
        <v>9</v>
      </c>
      <c r="J44" s="531"/>
      <c r="L44" s="531"/>
      <c r="N44" s="531"/>
    </row>
    <row r="45" spans="1:14" ht="22.15" hidden="1" customHeight="1" x14ac:dyDescent="0.25">
      <c r="A45" s="245" t="s">
        <v>4</v>
      </c>
      <c r="B45" s="246" t="s">
        <v>48</v>
      </c>
      <c r="C45" s="532">
        <f t="shared" ref="C45:C67" si="9">IFERROR(VLOOKUP($G45,I$4:J$41,2,FALSE),0)</f>
        <v>1018.213</v>
      </c>
      <c r="D45" s="248">
        <f t="shared" ref="D45:D67" si="10">IFERROR(VLOOKUP($G45,K$4:L$41,2,FALSE),0)</f>
        <v>1005.833</v>
      </c>
      <c r="E45" s="248">
        <f t="shared" ref="E45:E67" si="11">IFERROR(VLOOKUP($G45,M$4:N$41,2,FALSE),0)</f>
        <v>1089.299</v>
      </c>
      <c r="F45" s="249">
        <f t="shared" ref="F45:F54" si="12">IF(D45&gt;0,E45*100/D45,"-")</f>
        <v>108.29819661912066</v>
      </c>
      <c r="G45" s="48" t="s">
        <v>260</v>
      </c>
      <c r="J45" s="531"/>
      <c r="L45" s="531"/>
      <c r="N45" s="531"/>
    </row>
    <row r="46" spans="1:14" ht="17.25" hidden="1" customHeight="1" x14ac:dyDescent="0.25">
      <c r="A46" s="250" t="s">
        <v>49</v>
      </c>
      <c r="B46" s="251" t="s">
        <v>50</v>
      </c>
      <c r="C46" s="252">
        <f t="shared" si="9"/>
        <v>922.92600000000004</v>
      </c>
      <c r="D46" s="253">
        <f t="shared" si="10"/>
        <v>962.03800000000001</v>
      </c>
      <c r="E46" s="253">
        <f t="shared" si="11"/>
        <v>1043.3800000000001</v>
      </c>
      <c r="F46" s="254">
        <f t="shared" si="12"/>
        <v>108.45517536729319</v>
      </c>
      <c r="G46" s="48" t="s">
        <v>261</v>
      </c>
      <c r="J46" s="531"/>
      <c r="L46" s="531"/>
      <c r="N46" s="531"/>
    </row>
    <row r="47" spans="1:14" ht="27" hidden="1" customHeight="1" x14ac:dyDescent="0.25">
      <c r="A47" s="245" t="s">
        <v>86</v>
      </c>
      <c r="B47" s="246" t="s">
        <v>82</v>
      </c>
      <c r="C47" s="247">
        <f t="shared" si="9"/>
        <v>916.92600000000004</v>
      </c>
      <c r="D47" s="248">
        <f t="shared" si="10"/>
        <v>956.03800000000001</v>
      </c>
      <c r="E47" s="248">
        <f t="shared" si="11"/>
        <v>1037.3800000000001</v>
      </c>
      <c r="F47" s="249">
        <f t="shared" si="12"/>
        <v>108.5082392122489</v>
      </c>
      <c r="G47" s="48" t="s">
        <v>262</v>
      </c>
      <c r="J47" s="531"/>
      <c r="L47" s="531"/>
      <c r="N47" s="531"/>
    </row>
    <row r="48" spans="1:14" ht="14.45" hidden="1" customHeight="1" x14ac:dyDescent="0.25">
      <c r="A48" s="255" t="s">
        <v>51</v>
      </c>
      <c r="B48" s="256" t="s">
        <v>52</v>
      </c>
      <c r="C48" s="257">
        <f t="shared" si="9"/>
        <v>652.96100000000001</v>
      </c>
      <c r="D48" s="258">
        <f t="shared" si="10"/>
        <v>689.96100000000001</v>
      </c>
      <c r="E48" s="258">
        <f t="shared" si="11"/>
        <v>693.36500000000001</v>
      </c>
      <c r="F48" s="259">
        <f>IF(D48&gt;0,E48*100/D48,"-")</f>
        <v>100.49336121896745</v>
      </c>
      <c r="G48" s="48" t="s">
        <v>264</v>
      </c>
      <c r="J48" s="531"/>
      <c r="L48" s="531"/>
      <c r="N48" s="531"/>
    </row>
    <row r="49" spans="1:14" ht="14.45" hidden="1" customHeight="1" x14ac:dyDescent="0.25">
      <c r="A49" s="255" t="s">
        <v>53</v>
      </c>
      <c r="B49" s="256" t="s">
        <v>54</v>
      </c>
      <c r="C49" s="257">
        <f t="shared" si="9"/>
        <v>25.141999999999999</v>
      </c>
      <c r="D49" s="258">
        <f t="shared" si="10"/>
        <v>17.071999999999999</v>
      </c>
      <c r="E49" s="258">
        <f t="shared" si="11"/>
        <v>17.256</v>
      </c>
      <c r="F49" s="259">
        <f t="shared" si="12"/>
        <v>101.07778819119025</v>
      </c>
      <c r="G49" s="48" t="s">
        <v>266</v>
      </c>
      <c r="J49" s="531"/>
      <c r="L49" s="531"/>
      <c r="N49" s="531"/>
    </row>
    <row r="50" spans="1:14" ht="25.5" hidden="1" customHeight="1" x14ac:dyDescent="0.25">
      <c r="A50" s="255" t="s">
        <v>55</v>
      </c>
      <c r="B50" s="256" t="s">
        <v>271</v>
      </c>
      <c r="C50" s="257">
        <f t="shared" si="9"/>
        <v>0</v>
      </c>
      <c r="D50" s="258">
        <f t="shared" si="10"/>
        <v>-3.944</v>
      </c>
      <c r="E50" s="258">
        <f t="shared" si="11"/>
        <v>-2.5640000000000001</v>
      </c>
      <c r="F50" s="249" t="str">
        <f t="shared" si="12"/>
        <v>-</v>
      </c>
      <c r="G50" s="48" t="s">
        <v>270</v>
      </c>
      <c r="J50" s="531"/>
      <c r="L50" s="531"/>
      <c r="N50" s="531"/>
    </row>
    <row r="51" spans="1:14" ht="14.45" hidden="1" customHeight="1" x14ac:dyDescent="0.25">
      <c r="A51" s="255" t="s">
        <v>57</v>
      </c>
      <c r="B51" s="256" t="s">
        <v>56</v>
      </c>
      <c r="C51" s="257">
        <f t="shared" si="9"/>
        <v>108.137</v>
      </c>
      <c r="D51" s="258">
        <f t="shared" si="10"/>
        <v>149.02799999999999</v>
      </c>
      <c r="E51" s="258">
        <f t="shared" si="11"/>
        <v>194.751</v>
      </c>
      <c r="F51" s="259">
        <f t="shared" si="12"/>
        <v>130.68081165955394</v>
      </c>
      <c r="G51" s="48" t="s">
        <v>274</v>
      </c>
      <c r="J51" s="531"/>
      <c r="L51" s="531"/>
      <c r="N51" s="531"/>
    </row>
    <row r="52" spans="1:14" ht="14.45" hidden="1" customHeight="1" x14ac:dyDescent="0.25">
      <c r="A52" s="255" t="s">
        <v>59</v>
      </c>
      <c r="B52" s="256" t="s">
        <v>58</v>
      </c>
      <c r="C52" s="257">
        <f t="shared" si="9"/>
        <v>0</v>
      </c>
      <c r="D52" s="258">
        <f t="shared" si="10"/>
        <v>0</v>
      </c>
      <c r="E52" s="258">
        <f t="shared" si="11"/>
        <v>50.287999999999997</v>
      </c>
      <c r="F52" s="259" t="str">
        <f t="shared" si="12"/>
        <v>-</v>
      </c>
      <c r="G52" s="48" t="s">
        <v>275</v>
      </c>
      <c r="J52" s="531"/>
      <c r="L52" s="531"/>
      <c r="N52" s="531"/>
    </row>
    <row r="53" spans="1:14" ht="14.45" hidden="1" customHeight="1" x14ac:dyDescent="0.25">
      <c r="A53" s="255" t="s">
        <v>61</v>
      </c>
      <c r="B53" s="256" t="s">
        <v>60</v>
      </c>
      <c r="C53" s="257">
        <f t="shared" si="9"/>
        <v>16.286999999999999</v>
      </c>
      <c r="D53" s="258">
        <f t="shared" si="10"/>
        <v>4.7910000000000004</v>
      </c>
      <c r="E53" s="258">
        <f t="shared" si="11"/>
        <v>-8.7279999999999998</v>
      </c>
      <c r="F53" s="259">
        <f t="shared" si="12"/>
        <v>-182.17491129200582</v>
      </c>
      <c r="G53" s="48" t="s">
        <v>278</v>
      </c>
      <c r="J53" s="531"/>
      <c r="L53" s="531"/>
      <c r="N53" s="531"/>
    </row>
    <row r="54" spans="1:14" ht="14.45" hidden="1" customHeight="1" x14ac:dyDescent="0.25">
      <c r="A54" s="255" t="s">
        <v>63</v>
      </c>
      <c r="B54" s="256" t="s">
        <v>62</v>
      </c>
      <c r="C54" s="257">
        <f t="shared" si="9"/>
        <v>146.70400000000001</v>
      </c>
      <c r="D54" s="258">
        <f t="shared" si="10"/>
        <v>132.316</v>
      </c>
      <c r="E54" s="258">
        <f t="shared" si="11"/>
        <v>135.63800000000001</v>
      </c>
      <c r="F54" s="259">
        <f t="shared" si="12"/>
        <v>102.5106563076272</v>
      </c>
      <c r="G54" s="48" t="s">
        <v>279</v>
      </c>
      <c r="J54" s="531"/>
      <c r="L54" s="531"/>
      <c r="N54" s="531"/>
    </row>
    <row r="55" spans="1:14" ht="14.45" hidden="1" customHeight="1" x14ac:dyDescent="0.25">
      <c r="A55" s="255" t="s">
        <v>64</v>
      </c>
      <c r="B55" s="256" t="s">
        <v>83</v>
      </c>
      <c r="C55" s="257">
        <f t="shared" si="9"/>
        <v>-28.841000000000001</v>
      </c>
      <c r="D55" s="258">
        <f t="shared" si="10"/>
        <v>-28.22</v>
      </c>
      <c r="E55" s="258">
        <f t="shared" si="11"/>
        <v>-24.821000000000002</v>
      </c>
      <c r="F55" s="259">
        <f>IF(D55&lt;&gt;0,E55*100/D55,"-")</f>
        <v>87.955350815024815</v>
      </c>
      <c r="G55" s="48" t="s">
        <v>282</v>
      </c>
      <c r="J55" s="531"/>
      <c r="L55" s="531"/>
      <c r="N55" s="531"/>
    </row>
    <row r="56" spans="1:14" ht="36" hidden="1" customHeight="1" x14ac:dyDescent="0.25">
      <c r="A56" s="255" t="s">
        <v>65</v>
      </c>
      <c r="B56" s="256" t="s">
        <v>178</v>
      </c>
      <c r="C56" s="257">
        <f t="shared" si="9"/>
        <v>-1.1479999999999999</v>
      </c>
      <c r="D56" s="258">
        <f t="shared" si="10"/>
        <v>-2.2959999999999998</v>
      </c>
      <c r="E56" s="258">
        <f t="shared" si="11"/>
        <v>-2.99</v>
      </c>
      <c r="F56" s="259">
        <f>IF(D56&lt;&gt;0,E56*100/D56,"-")</f>
        <v>130.22648083623693</v>
      </c>
      <c r="G56" s="48" t="s">
        <v>285</v>
      </c>
    </row>
    <row r="57" spans="1:14" ht="24" hidden="1" customHeight="1" x14ac:dyDescent="0.25">
      <c r="A57" s="255" t="s">
        <v>177</v>
      </c>
      <c r="B57" s="256" t="s">
        <v>66</v>
      </c>
      <c r="C57" s="257">
        <f t="shared" si="9"/>
        <v>0</v>
      </c>
      <c r="D57" s="258">
        <f t="shared" si="10"/>
        <v>0</v>
      </c>
      <c r="E57" s="258">
        <f t="shared" si="11"/>
        <v>0</v>
      </c>
      <c r="F57" s="259" t="str">
        <f>IF(D57&gt;0,E57*100/D57,"-")</f>
        <v>-</v>
      </c>
      <c r="G57" s="48" t="s">
        <v>286</v>
      </c>
    </row>
    <row r="58" spans="1:14" ht="24" hidden="1" customHeight="1" x14ac:dyDescent="0.25">
      <c r="A58" s="255" t="s">
        <v>283</v>
      </c>
      <c r="B58" s="256" t="s">
        <v>179</v>
      </c>
      <c r="C58" s="257">
        <f t="shared" si="9"/>
        <v>-2.3180000000000001</v>
      </c>
      <c r="D58" s="258">
        <f t="shared" si="10"/>
        <v>-2.67</v>
      </c>
      <c r="E58" s="258">
        <f t="shared" si="11"/>
        <v>-3.585</v>
      </c>
      <c r="F58" s="259">
        <f>IF(D58&lt;&gt;0,E58*100/D58,"-")</f>
        <v>134.26966292134833</v>
      </c>
      <c r="G58" s="48" t="s">
        <v>287</v>
      </c>
    </row>
    <row r="59" spans="1:14" ht="14.45" hidden="1" customHeight="1" x14ac:dyDescent="0.25">
      <c r="A59" s="245" t="s">
        <v>87</v>
      </c>
      <c r="B59" s="246" t="s">
        <v>84</v>
      </c>
      <c r="C59" s="247">
        <f t="shared" si="9"/>
        <v>6</v>
      </c>
      <c r="D59" s="248">
        <f t="shared" si="10"/>
        <v>6</v>
      </c>
      <c r="E59" s="248">
        <f t="shared" si="11"/>
        <v>6</v>
      </c>
      <c r="F59" s="249">
        <f t="shared" ref="F59:F67" si="13">IF(D59&gt;0,E59*100/D59,"-")</f>
        <v>100</v>
      </c>
      <c r="G59" s="48" t="s">
        <v>289</v>
      </c>
    </row>
    <row r="60" spans="1:14" ht="24" hidden="1" customHeight="1" x14ac:dyDescent="0.25">
      <c r="A60" s="255" t="s">
        <v>67</v>
      </c>
      <c r="B60" s="256" t="s">
        <v>68</v>
      </c>
      <c r="C60" s="257">
        <f t="shared" si="9"/>
        <v>6</v>
      </c>
      <c r="D60" s="258">
        <f t="shared" si="10"/>
        <v>6</v>
      </c>
      <c r="E60" s="258">
        <f t="shared" si="11"/>
        <v>6</v>
      </c>
      <c r="F60" s="259">
        <f t="shared" si="13"/>
        <v>100</v>
      </c>
      <c r="G60" s="48" t="s">
        <v>290</v>
      </c>
    </row>
    <row r="61" spans="1:14" ht="24" hidden="1" customHeight="1" x14ac:dyDescent="0.25">
      <c r="A61" s="255" t="s">
        <v>69</v>
      </c>
      <c r="B61" s="256" t="s">
        <v>70</v>
      </c>
      <c r="C61" s="257">
        <f t="shared" si="9"/>
        <v>0</v>
      </c>
      <c r="D61" s="258">
        <f t="shared" si="10"/>
        <v>0</v>
      </c>
      <c r="E61" s="258">
        <f t="shared" si="11"/>
        <v>0</v>
      </c>
      <c r="F61" s="259" t="str">
        <f t="shared" si="13"/>
        <v>-</v>
      </c>
      <c r="G61" s="48" t="s">
        <v>293</v>
      </c>
    </row>
    <row r="62" spans="1:14" ht="36" hidden="1" customHeight="1" x14ac:dyDescent="0.25">
      <c r="A62" s="260" t="s">
        <v>71</v>
      </c>
      <c r="B62" s="261" t="s">
        <v>72</v>
      </c>
      <c r="C62" s="262">
        <f t="shared" si="9"/>
        <v>0</v>
      </c>
      <c r="D62" s="263">
        <f t="shared" si="10"/>
        <v>0</v>
      </c>
      <c r="E62" s="263">
        <f t="shared" si="11"/>
        <v>0</v>
      </c>
      <c r="F62" s="259" t="str">
        <f>IF(D62&gt;0,E62*100/D62,"-")</f>
        <v>-</v>
      </c>
      <c r="G62" s="48" t="s">
        <v>294</v>
      </c>
    </row>
    <row r="63" spans="1:14" ht="14.45" hidden="1" customHeight="1" x14ac:dyDescent="0.25">
      <c r="A63" s="245" t="s">
        <v>73</v>
      </c>
      <c r="B63" s="246" t="s">
        <v>85</v>
      </c>
      <c r="C63" s="247">
        <f t="shared" si="9"/>
        <v>95.287999999999997</v>
      </c>
      <c r="D63" s="248">
        <f t="shared" si="10"/>
        <v>43.795000000000002</v>
      </c>
      <c r="E63" s="248">
        <f t="shared" si="11"/>
        <v>45.917999999999999</v>
      </c>
      <c r="F63" s="249">
        <f t="shared" si="13"/>
        <v>104.84758534079232</v>
      </c>
      <c r="G63" s="48" t="s">
        <v>295</v>
      </c>
    </row>
    <row r="64" spans="1:14" ht="24" hidden="1" customHeight="1" x14ac:dyDescent="0.25">
      <c r="A64" s="255" t="s">
        <v>74</v>
      </c>
      <c r="B64" s="256" t="s">
        <v>75</v>
      </c>
      <c r="C64" s="257">
        <f t="shared" si="9"/>
        <v>47.28</v>
      </c>
      <c r="D64" s="258">
        <f t="shared" si="10"/>
        <v>43.795000000000002</v>
      </c>
      <c r="E64" s="258">
        <f t="shared" si="11"/>
        <v>45.917999999999999</v>
      </c>
      <c r="F64" s="259">
        <f t="shared" si="13"/>
        <v>104.84758534079232</v>
      </c>
      <c r="G64" s="48" t="s">
        <v>296</v>
      </c>
    </row>
    <row r="65" spans="1:7" ht="24" hidden="1" customHeight="1" x14ac:dyDescent="0.25">
      <c r="A65" s="255" t="s">
        <v>76</v>
      </c>
      <c r="B65" s="256" t="s">
        <v>77</v>
      </c>
      <c r="C65" s="257">
        <f t="shared" si="9"/>
        <v>48.008000000000003</v>
      </c>
      <c r="D65" s="258">
        <f t="shared" si="10"/>
        <v>0</v>
      </c>
      <c r="E65" s="258">
        <f t="shared" si="11"/>
        <v>0</v>
      </c>
      <c r="F65" s="259" t="str">
        <f t="shared" si="13"/>
        <v>-</v>
      </c>
      <c r="G65" s="48" t="s">
        <v>299</v>
      </c>
    </row>
    <row r="66" spans="1:7" ht="24" hidden="1" customHeight="1" x14ac:dyDescent="0.25">
      <c r="A66" s="255" t="s">
        <v>78</v>
      </c>
      <c r="B66" s="256" t="s">
        <v>79</v>
      </c>
      <c r="C66" s="257">
        <f t="shared" si="9"/>
        <v>0</v>
      </c>
      <c r="D66" s="258">
        <f t="shared" si="10"/>
        <v>0</v>
      </c>
      <c r="E66" s="258">
        <f t="shared" si="11"/>
        <v>0</v>
      </c>
      <c r="F66" s="259" t="str">
        <f t="shared" si="13"/>
        <v>-</v>
      </c>
      <c r="G66" s="48" t="s">
        <v>300</v>
      </c>
    </row>
    <row r="67" spans="1:7" ht="24.6" hidden="1" customHeight="1" thickBot="1" x14ac:dyDescent="0.3">
      <c r="A67" s="264" t="s">
        <v>80</v>
      </c>
      <c r="B67" s="265" t="s">
        <v>81</v>
      </c>
      <c r="C67" s="266">
        <f t="shared" si="9"/>
        <v>0</v>
      </c>
      <c r="D67" s="267">
        <f t="shared" si="10"/>
        <v>0</v>
      </c>
      <c r="E67" s="267">
        <f t="shared" si="11"/>
        <v>0</v>
      </c>
      <c r="F67" s="268" t="str">
        <f t="shared" si="13"/>
        <v>-</v>
      </c>
      <c r="G67" s="48" t="s">
        <v>301</v>
      </c>
    </row>
  </sheetData>
  <customSheetViews>
    <customSheetView guid="{5507C501-9942-4310-9E0E-987180BD1180}">
      <selection sqref="A1:D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D1"/>
      <pageMargins left="0.7" right="0.7" top="0.75" bottom="0.75" header="0.3" footer="0.3"/>
      <pageSetup paperSize="9" orientation="portrait" verticalDpi="0" r:id="rId2"/>
    </customSheetView>
  </customSheetViews>
  <mergeCells count="4">
    <mergeCell ref="A44:B44"/>
    <mergeCell ref="I3:J3"/>
    <mergeCell ref="K3:L3"/>
    <mergeCell ref="M3:N3"/>
  </mergeCells>
  <phoneticPr fontId="18" type="noConversion"/>
  <pageMargins left="0.7" right="0.7" top="0.75" bottom="0.75" header="0.3" footer="0.3"/>
  <pageSetup paperSize="9" scale="79" orientation="portrait" verticalDpi="0" r:id="rId3"/>
  <ignoredErrors>
    <ignoredError sqref="C8:C15 F57:F58 D8:E14 C16 D15:E15 C20:E20 E16 D19 C21:E21" formula="1"/>
    <ignoredError sqref="G5:G14 G45:G67 G16:G17 G19:G25 H17 H25" numberStoredAsText="1"/>
  </ignoredErrors>
  <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95"/>
  <dimension ref="A1:E8"/>
  <sheetViews>
    <sheetView topLeftCell="A2" zoomScaleNormal="100" workbookViewId="0">
      <selection activeCell="A3" sqref="A3"/>
    </sheetView>
  </sheetViews>
  <sheetFormatPr defaultRowHeight="15" x14ac:dyDescent="0.25"/>
  <cols>
    <col min="1" max="1" width="35.85546875" customWidth="1"/>
    <col min="2" max="5" width="11.5703125" customWidth="1"/>
  </cols>
  <sheetData>
    <row r="1" spans="1:5" hidden="1" x14ac:dyDescent="0.25">
      <c r="B1" s="37"/>
      <c r="C1" s="37"/>
      <c r="D1" s="37"/>
    </row>
    <row r="2" spans="1:5" x14ac:dyDescent="0.25">
      <c r="A2" s="269"/>
    </row>
    <row r="3" spans="1:5" x14ac:dyDescent="0.25">
      <c r="A3" s="49" t="s">
        <v>320</v>
      </c>
      <c r="B3" s="49"/>
      <c r="C3" s="49"/>
      <c r="D3" s="49"/>
      <c r="E3" s="282" t="s">
        <v>401</v>
      </c>
    </row>
    <row r="4" spans="1:5" x14ac:dyDescent="0.25">
      <c r="A4" s="201" t="s">
        <v>10</v>
      </c>
      <c r="B4" s="270" t="s">
        <v>778</v>
      </c>
      <c r="C4" s="271" t="s">
        <v>779</v>
      </c>
      <c r="D4" s="271" t="s">
        <v>780</v>
      </c>
      <c r="E4" s="244" t="s">
        <v>9</v>
      </c>
    </row>
    <row r="5" spans="1:5" ht="14.1" customHeight="1" x14ac:dyDescent="0.25">
      <c r="A5" s="272" t="s">
        <v>88</v>
      </c>
      <c r="B5" s="273">
        <f>SUM(B6:B8)</f>
        <v>5267.1559999999999</v>
      </c>
      <c r="C5" s="274">
        <f>SUM(C6:C8)</f>
        <v>5252.7370000000001</v>
      </c>
      <c r="D5" s="274">
        <f>SUM(D6:D8)</f>
        <v>5382.6179999999995</v>
      </c>
      <c r="E5" s="275">
        <f>IF(C5&gt;0,D5*100/C5,"-")</f>
        <v>102.47263474261132</v>
      </c>
    </row>
    <row r="6" spans="1:5" ht="14.1" customHeight="1" x14ac:dyDescent="0.25">
      <c r="A6" s="276" t="s">
        <v>474</v>
      </c>
      <c r="B6" s="174">
        <v>4525.4719999999998</v>
      </c>
      <c r="C6" s="277">
        <v>4737.9930000000004</v>
      </c>
      <c r="D6" s="277">
        <v>4850.4049999999997</v>
      </c>
      <c r="E6" s="172">
        <f t="shared" ref="E6:E8" si="0">IF(C6&gt;0,D6*100/C6,"-")</f>
        <v>102.37256576782616</v>
      </c>
    </row>
    <row r="7" spans="1:5" ht="14.1" customHeight="1" x14ac:dyDescent="0.25">
      <c r="A7" s="276" t="s">
        <v>475</v>
      </c>
      <c r="B7" s="174">
        <v>94.861000000000004</v>
      </c>
      <c r="C7" s="277">
        <v>70.058000000000007</v>
      </c>
      <c r="D7" s="277">
        <v>54.847000000000001</v>
      </c>
      <c r="E7" s="172">
        <f t="shared" si="0"/>
        <v>78.287989951183292</v>
      </c>
    </row>
    <row r="8" spans="1:5" ht="14.1" customHeight="1" thickBot="1" x14ac:dyDescent="0.3">
      <c r="A8" s="278" t="s">
        <v>476</v>
      </c>
      <c r="B8" s="279">
        <v>646.82299999999998</v>
      </c>
      <c r="C8" s="280">
        <v>444.68599999999998</v>
      </c>
      <c r="D8" s="280">
        <v>477.36599999999999</v>
      </c>
      <c r="E8" s="281">
        <f t="shared" si="0"/>
        <v>107.34900581533937</v>
      </c>
    </row>
  </sheetData>
  <customSheetViews>
    <customSheetView guid="{5507C501-9942-4310-9E0E-987180BD1180}"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E7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97"/>
  <dimension ref="A1:F13"/>
  <sheetViews>
    <sheetView topLeftCell="B1" zoomScaleNormal="100" workbookViewId="0">
      <selection activeCell="B2" sqref="B2:C2"/>
    </sheetView>
  </sheetViews>
  <sheetFormatPr defaultRowHeight="15" x14ac:dyDescent="0.25"/>
  <cols>
    <col min="1" max="1" width="4.85546875" hidden="1" customWidth="1"/>
    <col min="2" max="2" width="42" customWidth="1"/>
    <col min="3" max="5" width="10.5703125" customWidth="1"/>
    <col min="6" max="6" width="13.42578125" customWidth="1"/>
  </cols>
  <sheetData>
    <row r="1" spans="2:6" x14ac:dyDescent="0.25">
      <c r="B1" s="26"/>
      <c r="C1" s="26"/>
    </row>
    <row r="2" spans="2:6" ht="15" customHeight="1" x14ac:dyDescent="0.25">
      <c r="B2" s="865" t="s">
        <v>321</v>
      </c>
      <c r="C2" s="916"/>
      <c r="D2" s="49"/>
      <c r="E2" s="189"/>
      <c r="F2" s="282" t="s">
        <v>401</v>
      </c>
    </row>
    <row r="3" spans="2:6" ht="15" customHeight="1" x14ac:dyDescent="0.25">
      <c r="B3" s="201" t="s">
        <v>10</v>
      </c>
      <c r="C3" s="283" t="s">
        <v>778</v>
      </c>
      <c r="D3" s="284" t="s">
        <v>779</v>
      </c>
      <c r="E3" s="284" t="s">
        <v>780</v>
      </c>
      <c r="F3" s="244" t="s">
        <v>9</v>
      </c>
    </row>
    <row r="4" spans="2:6" ht="14.1" customHeight="1" x14ac:dyDescent="0.25">
      <c r="B4" s="285" t="s">
        <v>88</v>
      </c>
      <c r="C4" s="286">
        <f>'Tab 27'!B5</f>
        <v>5267.1559999999999</v>
      </c>
      <c r="D4" s="287">
        <f>'Tab 27'!C5</f>
        <v>5252.7370000000001</v>
      </c>
      <c r="E4" s="287">
        <f>'Tab 27'!D5</f>
        <v>5382.6179999999995</v>
      </c>
      <c r="F4" s="288">
        <f>IF(D4&gt;0,E4*100/D4,"-")</f>
        <v>102.47263474261132</v>
      </c>
    </row>
    <row r="5" spans="2:6" ht="14.1" customHeight="1" x14ac:dyDescent="0.25">
      <c r="B5" s="276" t="s">
        <v>89</v>
      </c>
      <c r="C5" s="174">
        <v>1018.213</v>
      </c>
      <c r="D5" s="277">
        <v>1005.833</v>
      </c>
      <c r="E5" s="277">
        <v>1089.299</v>
      </c>
      <c r="F5" s="172">
        <f t="shared" ref="F5:F13" si="0">IF(D5&gt;0,E5*100/D5,"-")</f>
        <v>108.29819661912066</v>
      </c>
    </row>
    <row r="6" spans="2:6" ht="14.1" customHeight="1" x14ac:dyDescent="0.25">
      <c r="B6" s="276" t="s">
        <v>90</v>
      </c>
      <c r="C6" s="174">
        <f>C5-ROUND(0.12*C$4,0)</f>
        <v>386.21299999999997</v>
      </c>
      <c r="D6" s="277">
        <f>D5-ROUND(0.12*D$4,0)</f>
        <v>375.83299999999997</v>
      </c>
      <c r="E6" s="277">
        <f>E5-ROUND(0.12*E$4,0)</f>
        <v>443.29899999999998</v>
      </c>
      <c r="F6" s="172">
        <f t="shared" si="0"/>
        <v>117.95105804971888</v>
      </c>
    </row>
    <row r="7" spans="2:6" ht="14.1" customHeight="1" x14ac:dyDescent="0.25">
      <c r="B7" s="289" t="s">
        <v>95</v>
      </c>
      <c r="C7" s="290">
        <f>IF(C$4&lt;&gt;0,ROUND(C5/C$4,4),0)</f>
        <v>0.1933</v>
      </c>
      <c r="D7" s="291">
        <f>IF(D$4&lt;&gt;0,ROUND(D5/D$4,4),0)</f>
        <v>0.1915</v>
      </c>
      <c r="E7" s="291">
        <f>IF(E$4&lt;&gt;0,ROUND(E5/E$4,4),0)</f>
        <v>0.2024</v>
      </c>
      <c r="F7" s="292">
        <f t="shared" si="0"/>
        <v>105.69190600522192</v>
      </c>
    </row>
    <row r="8" spans="2:6" ht="14.1" customHeight="1" x14ac:dyDescent="0.25">
      <c r="B8" s="276" t="s">
        <v>91</v>
      </c>
      <c r="C8" s="174">
        <v>922.92600000000004</v>
      </c>
      <c r="D8" s="277">
        <v>962.03800000000001</v>
      </c>
      <c r="E8" s="277">
        <v>1043.3800000000001</v>
      </c>
      <c r="F8" s="172">
        <f t="shared" si="0"/>
        <v>108.45517536729319</v>
      </c>
    </row>
    <row r="9" spans="2:6" ht="14.1" customHeight="1" x14ac:dyDescent="0.25">
      <c r="B9" s="276" t="s">
        <v>92</v>
      </c>
      <c r="C9" s="174">
        <f>C8-ROUND(0.09*C$4,0)</f>
        <v>448.92600000000004</v>
      </c>
      <c r="D9" s="277">
        <f>D8-ROUND(0.09*D$4,0)</f>
        <v>489.03800000000001</v>
      </c>
      <c r="E9" s="277">
        <f>E8-ROUND(0.09*E$4,0)</f>
        <v>559.38000000000011</v>
      </c>
      <c r="F9" s="172">
        <f t="shared" si="0"/>
        <v>114.38374932009376</v>
      </c>
    </row>
    <row r="10" spans="2:6" ht="14.1" customHeight="1" x14ac:dyDescent="0.25">
      <c r="B10" s="289" t="s">
        <v>96</v>
      </c>
      <c r="C10" s="290">
        <f>IF(C$4&lt;&gt;0,ROUND(C8/C$4,4),0)</f>
        <v>0.17519999999999999</v>
      </c>
      <c r="D10" s="291">
        <f>IF(D$4&lt;&gt;0,ROUND(D8/D$4,4),0)</f>
        <v>0.18310000000000001</v>
      </c>
      <c r="E10" s="291">
        <f>IF(E$4&lt;&gt;0,ROUND(E8/E$4,4),0)</f>
        <v>0.1938</v>
      </c>
      <c r="F10" s="292">
        <f t="shared" si="0"/>
        <v>105.8438012015292</v>
      </c>
    </row>
    <row r="11" spans="2:6" ht="14.1" customHeight="1" x14ac:dyDescent="0.25">
      <c r="B11" s="276" t="s">
        <v>93</v>
      </c>
      <c r="C11" s="174">
        <v>916.92600000000004</v>
      </c>
      <c r="D11" s="277">
        <v>956.03800000000001</v>
      </c>
      <c r="E11" s="277">
        <v>1037.3800000000001</v>
      </c>
      <c r="F11" s="172">
        <f t="shared" si="0"/>
        <v>108.5082392122489</v>
      </c>
    </row>
    <row r="12" spans="2:6" ht="14.1" customHeight="1" x14ac:dyDescent="0.25">
      <c r="B12" s="276" t="s">
        <v>94</v>
      </c>
      <c r="C12" s="174">
        <f>C11-ROUND(0.0675*C$4,0)</f>
        <v>560.92600000000004</v>
      </c>
      <c r="D12" s="277">
        <f>D11-ROUND(0.0675*D$4,0)</f>
        <v>601.03800000000001</v>
      </c>
      <c r="E12" s="277">
        <f>E11-ROUND(0.0675*E$4,0)</f>
        <v>674.38000000000011</v>
      </c>
      <c r="F12" s="172">
        <f t="shared" si="0"/>
        <v>112.20255624436393</v>
      </c>
    </row>
    <row r="13" spans="2:6" ht="14.1" customHeight="1" thickBot="1" x14ac:dyDescent="0.3">
      <c r="B13" s="293" t="s">
        <v>97</v>
      </c>
      <c r="C13" s="294">
        <f>IF(C$4&lt;&gt;0,ROUND(C11/C$4,4),0)</f>
        <v>0.1741</v>
      </c>
      <c r="D13" s="295">
        <f>IF(D$4&lt;&gt;0,ROUND(D11/D$4,4),0)</f>
        <v>0.182</v>
      </c>
      <c r="E13" s="295">
        <f>IF(E$4&lt;&gt;0,ROUND(E11/E$4,4),0)</f>
        <v>0.19270000000000001</v>
      </c>
      <c r="F13" s="296">
        <f t="shared" si="0"/>
        <v>105.87912087912088</v>
      </c>
    </row>
  </sheetData>
  <customSheetViews>
    <customSheetView guid="{5507C501-9942-4310-9E0E-987180BD1180}">
      <selection activeCell="D21" sqref="D2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D21" sqref="D21"/>
      <pageMargins left="0.7" right="0.7" top="0.75" bottom="0.75" header="0.3" footer="0.3"/>
      <pageSetup paperSize="9" orientation="portrait" verticalDpi="0" r:id="rId2"/>
    </customSheetView>
  </customSheetViews>
  <mergeCells count="1">
    <mergeCell ref="B2:C2"/>
  </mergeCells>
  <pageMargins left="0.7" right="0.7" top="0.75" bottom="0.75" header="0.3" footer="0.3"/>
  <pageSetup paperSize="9" orientation="portrait" verticalDpi="0" r:id="rId3"/>
  <drawing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99"/>
  <dimension ref="A1:E14"/>
  <sheetViews>
    <sheetView topLeftCell="A2" zoomScaleNormal="100" workbookViewId="0">
      <selection activeCell="A2" sqref="A2"/>
    </sheetView>
  </sheetViews>
  <sheetFormatPr defaultRowHeight="15" x14ac:dyDescent="0.25"/>
  <cols>
    <col min="1" max="1" width="45.5703125" customWidth="1"/>
    <col min="2" max="4" width="9.5703125" customWidth="1"/>
    <col min="5" max="5" width="14" customWidth="1"/>
  </cols>
  <sheetData>
    <row r="1" spans="1:5" hidden="1" x14ac:dyDescent="0.25"/>
    <row r="3" spans="1:5" x14ac:dyDescent="0.25">
      <c r="A3" s="865" t="s">
        <v>322</v>
      </c>
      <c r="B3" s="916"/>
      <c r="C3" s="916"/>
      <c r="D3" s="916"/>
      <c r="E3" s="282" t="s">
        <v>401</v>
      </c>
    </row>
    <row r="4" spans="1:5" x14ac:dyDescent="0.25">
      <c r="A4" s="66" t="s">
        <v>10</v>
      </c>
      <c r="B4" s="195" t="s">
        <v>778</v>
      </c>
      <c r="C4" s="196" t="s">
        <v>779</v>
      </c>
      <c r="D4" s="196" t="s">
        <v>780</v>
      </c>
      <c r="E4" s="244" t="s">
        <v>9</v>
      </c>
    </row>
    <row r="5" spans="1:5" ht="14.1" customHeight="1" x14ac:dyDescent="0.25">
      <c r="A5" s="56" t="s">
        <v>99</v>
      </c>
      <c r="B5" s="102">
        <f>SUM(B6:B9)</f>
        <v>403.464</v>
      </c>
      <c r="C5" s="122">
        <f t="shared" ref="C5:D5" si="0">SUM(C6:C9)</f>
        <v>425.10699999999997</v>
      </c>
      <c r="D5" s="122">
        <f t="shared" si="0"/>
        <v>440.18</v>
      </c>
      <c r="E5" s="51">
        <f>IF(C5&lt;&gt;0,D5/C5*100,"-")</f>
        <v>103.54569555429576</v>
      </c>
    </row>
    <row r="6" spans="1:5" ht="14.1" customHeight="1" x14ac:dyDescent="0.25">
      <c r="A6" s="13" t="s">
        <v>100</v>
      </c>
      <c r="B6" s="111">
        <v>10.962</v>
      </c>
      <c r="C6" s="73">
        <v>12.554</v>
      </c>
      <c r="D6" s="73">
        <v>12.837999999999999</v>
      </c>
      <c r="E6" s="51">
        <f>IF(C6&lt;&gt;0,D6/C6*100,"-")</f>
        <v>102.26222717858849</v>
      </c>
    </row>
    <row r="7" spans="1:5" ht="14.1" customHeight="1" x14ac:dyDescent="0.25">
      <c r="A7" s="13" t="s">
        <v>102</v>
      </c>
      <c r="B7" s="111">
        <v>112.628</v>
      </c>
      <c r="C7" s="73">
        <v>116.95699999999999</v>
      </c>
      <c r="D7" s="73">
        <v>138.01400000000001</v>
      </c>
      <c r="E7" s="51">
        <f t="shared" ref="E7:E13" si="1">IF(C7&lt;&gt;0,D7/C7*100,"-")</f>
        <v>118.00405277153143</v>
      </c>
    </row>
    <row r="8" spans="1:5" ht="14.1" customHeight="1" x14ac:dyDescent="0.25">
      <c r="A8" s="13" t="s">
        <v>103</v>
      </c>
      <c r="B8" s="111">
        <v>275.04399999999998</v>
      </c>
      <c r="C8" s="73">
        <v>290.649</v>
      </c>
      <c r="D8" s="73">
        <v>285.05700000000002</v>
      </c>
      <c r="E8" s="51">
        <f t="shared" si="1"/>
        <v>98.076029850438161</v>
      </c>
    </row>
    <row r="9" spans="1:5" ht="14.1" customHeight="1" x14ac:dyDescent="0.25">
      <c r="A9" s="13" t="s">
        <v>104</v>
      </c>
      <c r="B9" s="111">
        <v>4.83</v>
      </c>
      <c r="C9" s="73">
        <v>4.9470000000000001</v>
      </c>
      <c r="D9" s="73">
        <v>4.2709999999999999</v>
      </c>
      <c r="E9" s="51">
        <f t="shared" si="1"/>
        <v>86.335152617748122</v>
      </c>
    </row>
    <row r="10" spans="1:5" ht="14.1" customHeight="1" x14ac:dyDescent="0.25">
      <c r="A10" s="13" t="s">
        <v>101</v>
      </c>
      <c r="B10" s="102">
        <v>8508.5720000000001</v>
      </c>
      <c r="C10" s="122">
        <v>9551.2530000000006</v>
      </c>
      <c r="D10" s="122">
        <v>9757.1550000000007</v>
      </c>
      <c r="E10" s="51">
        <f t="shared" si="1"/>
        <v>102.15575904020133</v>
      </c>
    </row>
    <row r="11" spans="1:5" ht="14.1" customHeight="1" x14ac:dyDescent="0.25">
      <c r="A11" s="13" t="s">
        <v>105</v>
      </c>
      <c r="B11" s="111">
        <v>-32.305999999999997</v>
      </c>
      <c r="C11" s="73">
        <v>-33.186999999999998</v>
      </c>
      <c r="D11" s="73">
        <v>-42.402000000000001</v>
      </c>
      <c r="E11" s="51">
        <f t="shared" si="1"/>
        <v>127.76689667640946</v>
      </c>
    </row>
    <row r="12" spans="1:5" ht="14.1" customHeight="1" x14ac:dyDescent="0.25">
      <c r="A12" s="13" t="s">
        <v>106</v>
      </c>
      <c r="B12" s="102">
        <v>8879.73</v>
      </c>
      <c r="C12" s="122">
        <v>9943.1730000000007</v>
      </c>
      <c r="D12" s="122">
        <v>10154.933000000001</v>
      </c>
      <c r="E12" s="103">
        <f t="shared" si="1"/>
        <v>102.12970246017041</v>
      </c>
    </row>
    <row r="13" spans="1:5" ht="14.1" customHeight="1" x14ac:dyDescent="0.25">
      <c r="A13" s="13" t="s">
        <v>107</v>
      </c>
      <c r="B13" s="111">
        <v>922.92600000000004</v>
      </c>
      <c r="C13" s="73">
        <v>962.03800000000001</v>
      </c>
      <c r="D13" s="73">
        <v>1043.3800000000001</v>
      </c>
      <c r="E13" s="51">
        <f t="shared" si="1"/>
        <v>108.45517536729319</v>
      </c>
    </row>
    <row r="14" spans="1:5" ht="14.1" customHeight="1" thickBot="1" x14ac:dyDescent="0.3">
      <c r="A14" s="86" t="s">
        <v>108</v>
      </c>
      <c r="B14" s="297">
        <f>IF(B12&lt;&gt;0,B13/B12,0)</f>
        <v>0.10393626833248309</v>
      </c>
      <c r="C14" s="298">
        <f t="shared" ref="C14:D14" si="2">IF(C12&lt;&gt;0,C13/C12,0)</f>
        <v>9.6753621806640586E-2</v>
      </c>
      <c r="D14" s="298">
        <f t="shared" si="2"/>
        <v>0.10274612348500971</v>
      </c>
      <c r="E14" s="88"/>
    </row>
  </sheetData>
  <customSheetViews>
    <customSheetView guid="{5507C501-9942-4310-9E0E-987180BD1180}">
      <selection activeCell="Z32" sqref="Z32"/>
      <pageMargins left="0.7" right="0.7" top="0.75" bottom="0.75" header="0.3" footer="0.3"/>
    </customSheetView>
  </customSheetViews>
  <mergeCells count="1">
    <mergeCell ref="A3:D3"/>
  </mergeCells>
  <pageMargins left="0.7" right="0.7" top="0.75" bottom="0.75" header="0.3" footer="0.3"/>
  <pageSetup orientation="portrait" verticalDpi="0" r:id="rId1"/>
  <ignoredErrors>
    <ignoredError sqref="A6:A9" numberStoredAsText="1"/>
    <ignoredError sqref="B5:D5" formulaRange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89"/>
  <dimension ref="A1:H6"/>
  <sheetViews>
    <sheetView zoomScaleNormal="100" workbookViewId="0">
      <selection activeCell="A2" sqref="A2"/>
    </sheetView>
  </sheetViews>
  <sheetFormatPr defaultRowHeight="15" x14ac:dyDescent="0.25"/>
  <cols>
    <col min="1" max="1" width="39.42578125" customWidth="1"/>
    <col min="2" max="5" width="9.140625" customWidth="1"/>
  </cols>
  <sheetData>
    <row r="1" spans="1:8" x14ac:dyDescent="0.25">
      <c r="A1" s="94"/>
    </row>
    <row r="2" spans="1:8" x14ac:dyDescent="0.25">
      <c r="A2" s="127" t="s">
        <v>491</v>
      </c>
      <c r="B2" s="127"/>
      <c r="C2" s="127"/>
      <c r="D2" s="127"/>
      <c r="E2" s="52"/>
      <c r="F2" s="52"/>
      <c r="G2" s="52"/>
      <c r="H2" s="52" t="s">
        <v>401</v>
      </c>
    </row>
    <row r="3" spans="1:8" x14ac:dyDescent="0.25">
      <c r="A3" s="76" t="s">
        <v>10</v>
      </c>
      <c r="B3" s="806" t="s">
        <v>779</v>
      </c>
      <c r="C3" s="806" t="s">
        <v>793</v>
      </c>
      <c r="D3" s="806" t="s">
        <v>794</v>
      </c>
      <c r="E3" s="806" t="s">
        <v>795</v>
      </c>
      <c r="F3" s="806" t="s">
        <v>780</v>
      </c>
      <c r="G3" s="806"/>
      <c r="H3" s="806"/>
    </row>
    <row r="4" spans="1:8" x14ac:dyDescent="0.25">
      <c r="A4" s="56" t="s">
        <v>109</v>
      </c>
      <c r="B4" s="9">
        <v>2440.6480000000001</v>
      </c>
      <c r="C4" s="9">
        <v>2018.269</v>
      </c>
      <c r="D4" s="9">
        <v>2182.7539999999999</v>
      </c>
      <c r="E4" s="9">
        <v>2382.857</v>
      </c>
      <c r="F4" s="9">
        <v>2531.3180000000002</v>
      </c>
      <c r="G4" s="9"/>
      <c r="H4" s="9"/>
    </row>
    <row r="5" spans="1:8" x14ac:dyDescent="0.25">
      <c r="A5" s="13" t="s">
        <v>130</v>
      </c>
      <c r="B5" s="9">
        <v>1206.355</v>
      </c>
      <c r="C5" s="9">
        <v>1074.8320000000001</v>
      </c>
      <c r="D5" s="9">
        <v>1158.4069999999999</v>
      </c>
      <c r="E5" s="9">
        <v>1174.943</v>
      </c>
      <c r="F5" s="9">
        <v>1144.0139999999999</v>
      </c>
      <c r="G5" s="9"/>
      <c r="H5" s="9"/>
    </row>
    <row r="6" spans="1:8" ht="15.75" thickBot="1" x14ac:dyDescent="0.3">
      <c r="A6" s="81" t="s">
        <v>110</v>
      </c>
      <c r="B6" s="805">
        <f>IF(B5&lt;&gt;0,B4*100/B5,"-")</f>
        <v>202.31590203547049</v>
      </c>
      <c r="C6" s="805">
        <f>IF(C5&lt;&gt;0,C4*100/C5,"-")</f>
        <v>187.77529883739967</v>
      </c>
      <c r="D6" s="805">
        <f t="shared" ref="D6:E6" si="0">IF(D5&lt;&gt;0,D4*100/D5,"-")</f>
        <v>188.42721081623299</v>
      </c>
      <c r="E6" s="805">
        <f t="shared" si="0"/>
        <v>202.80617868271057</v>
      </c>
      <c r="F6" s="805">
        <f t="shared" ref="F6:G6" si="1">IF(F5&lt;&gt;0,F4*100/F5,"-")</f>
        <v>221.26634813909624</v>
      </c>
      <c r="G6" s="805" t="str">
        <f t="shared" si="1"/>
        <v>-</v>
      </c>
      <c r="H6" s="805" t="str">
        <f t="shared" ref="H6" si="2">IF(H5&lt;&gt;0,H4*100/H5,"-")</f>
        <v>-</v>
      </c>
    </row>
  </sheetData>
  <pageMargins left="0.7" right="0.7" top="0.75" bottom="0.75" header="0.3" footer="0.3"/>
  <pageSetup paperSize="9" scale="84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89BA-5992-41C8-AD8E-6FD3FBD8FAAE}">
  <sheetPr codeName="Sheet66">
    <tabColor theme="0" tint="-0.249977111117893"/>
  </sheetPr>
  <dimension ref="A1:G15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45.5703125" style="4" customWidth="1"/>
    <col min="2" max="2" width="9.5703125" style="4" customWidth="1"/>
    <col min="3" max="4" width="10" style="4" bestFit="1" customWidth="1"/>
    <col min="5" max="5" width="7" style="4" customWidth="1"/>
    <col min="6" max="6" width="7.42578125" style="4" bestFit="1" customWidth="1"/>
    <col min="7" max="7" width="9.28515625" style="4" hidden="1" customWidth="1"/>
    <col min="8" max="10" width="10" bestFit="1" customWidth="1"/>
    <col min="12" max="14" width="10" bestFit="1" customWidth="1"/>
    <col min="15" max="15" width="11.28515625" bestFit="1" customWidth="1"/>
  </cols>
  <sheetData>
    <row r="1" spans="1:7" hidden="1" x14ac:dyDescent="0.25"/>
    <row r="3" spans="1:7" x14ac:dyDescent="0.25">
      <c r="A3" s="127" t="s">
        <v>730</v>
      </c>
      <c r="B3" s="282"/>
      <c r="C3" s="282"/>
      <c r="D3" s="282"/>
      <c r="E3" s="282"/>
      <c r="F3" s="282" t="s">
        <v>402</v>
      </c>
      <c r="G3" s="728" t="s">
        <v>727</v>
      </c>
    </row>
    <row r="4" spans="1:7" x14ac:dyDescent="0.25">
      <c r="A4" s="66" t="s">
        <v>184</v>
      </c>
      <c r="B4" s="195" t="e">
        <f>#REF!</f>
        <v>#REF!</v>
      </c>
      <c r="C4" s="196" t="e">
        <f>#REF!</f>
        <v>#REF!</v>
      </c>
      <c r="D4" s="721" t="e">
        <f>#REF!</f>
        <v>#REF!</v>
      </c>
      <c r="E4" s="711" t="s">
        <v>186</v>
      </c>
      <c r="F4" s="711" t="s">
        <v>186</v>
      </c>
      <c r="G4" s="728"/>
    </row>
    <row r="5" spans="1:7" s="5" customFormat="1" ht="10.5" customHeight="1" x14ac:dyDescent="0.2">
      <c r="A5" s="542">
        <v>1</v>
      </c>
      <c r="B5" s="718" t="s">
        <v>721</v>
      </c>
      <c r="C5" s="719" t="s">
        <v>722</v>
      </c>
      <c r="D5" s="722" t="s">
        <v>723</v>
      </c>
      <c r="E5" s="713" t="s">
        <v>724</v>
      </c>
      <c r="F5" s="713" t="s">
        <v>725</v>
      </c>
      <c r="G5" s="738" t="s">
        <v>248</v>
      </c>
    </row>
    <row r="6" spans="1:7" ht="14.1" customHeight="1" x14ac:dyDescent="0.25">
      <c r="A6" s="113" t="s">
        <v>755</v>
      </c>
      <c r="B6" s="371" t="e">
        <f>SUM(B7:B11)</f>
        <v>#REF!</v>
      </c>
      <c r="C6" s="372" t="e">
        <f>SUM(C7:C11)</f>
        <v>#REF!</v>
      </c>
      <c r="D6" s="710" t="e">
        <f>SUM(D7:D11)</f>
        <v>#REF!</v>
      </c>
      <c r="E6" s="712" t="e">
        <f>IF(B6&lt;&gt;0,C6/B6*100,"-")</f>
        <v>#REF!</v>
      </c>
      <c r="F6" s="712" t="e">
        <f>IF(C6&lt;&gt;0,D6/C6*100,"-")</f>
        <v>#REF!</v>
      </c>
      <c r="G6" s="48" t="s">
        <v>262</v>
      </c>
    </row>
    <row r="7" spans="1:7" ht="14.1" customHeight="1" x14ac:dyDescent="0.25">
      <c r="A7" s="13" t="s">
        <v>756</v>
      </c>
      <c r="B7" s="672" t="e">
        <f>#REF!</f>
        <v>#REF!</v>
      </c>
      <c r="C7" s="506" t="e">
        <f>#REF!</f>
        <v>#REF!</v>
      </c>
      <c r="D7" s="708" t="e">
        <f>#REF!</f>
        <v>#REF!</v>
      </c>
      <c r="E7" s="51" t="e">
        <f>IF(B7&lt;&gt;0,C7/B7*100,"-")</f>
        <v>#REF!</v>
      </c>
      <c r="F7" s="51" t="e">
        <f>IF(C7&lt;&gt;0,D7/C7*100,"-")</f>
        <v>#REF!</v>
      </c>
      <c r="G7" s="48" t="s">
        <v>264</v>
      </c>
    </row>
    <row r="8" spans="1:7" ht="14.1" customHeight="1" x14ac:dyDescent="0.25">
      <c r="A8" s="13" t="s">
        <v>757</v>
      </c>
      <c r="B8" s="672" t="e">
        <f>#REF!</f>
        <v>#REF!</v>
      </c>
      <c r="C8" s="506" t="e">
        <f>#REF!</f>
        <v>#REF!</v>
      </c>
      <c r="D8" s="708" t="e">
        <f>#REF!</f>
        <v>#REF!</v>
      </c>
      <c r="E8" s="51" t="e">
        <f>IF(B8&lt;&gt;0,C8/B8*100,"-")</f>
        <v>#REF!</v>
      </c>
      <c r="F8" s="51" t="e">
        <f t="shared" ref="F8:F15" si="0">IF(C8&lt;&gt;0,D8/C8*100,"-")</f>
        <v>#REF!</v>
      </c>
      <c r="G8" s="48" t="s">
        <v>265</v>
      </c>
    </row>
    <row r="9" spans="1:7" ht="14.1" customHeight="1" x14ac:dyDescent="0.25">
      <c r="A9" s="13" t="s">
        <v>758</v>
      </c>
      <c r="B9" s="672" t="e">
        <f>#REF!</f>
        <v>#REF!</v>
      </c>
      <c r="C9" s="506" t="e">
        <f>#REF!</f>
        <v>#REF!</v>
      </c>
      <c r="D9" s="708" t="e">
        <f>#REF!</f>
        <v>#REF!</v>
      </c>
      <c r="E9" s="51"/>
      <c r="F9" s="51"/>
      <c r="G9" s="48" t="s">
        <v>266</v>
      </c>
    </row>
    <row r="10" spans="1:7" x14ac:dyDescent="0.25">
      <c r="A10" s="13" t="s">
        <v>759</v>
      </c>
      <c r="B10" s="672" t="e">
        <f>#REF!</f>
        <v>#REF!</v>
      </c>
      <c r="C10" s="506" t="e">
        <f>#REF!</f>
        <v>#REF!</v>
      </c>
      <c r="D10" s="708" t="e">
        <f>#REF!</f>
        <v>#REF!</v>
      </c>
      <c r="E10" s="51" t="e">
        <f>IF(B10&lt;&gt;0,C10/B10*100,"-")</f>
        <v>#REF!</v>
      </c>
      <c r="F10" s="51" t="e">
        <f t="shared" si="0"/>
        <v>#REF!</v>
      </c>
      <c r="G10" s="48" t="s">
        <v>267</v>
      </c>
    </row>
    <row r="11" spans="1:7" ht="14.1" customHeight="1" x14ac:dyDescent="0.25">
      <c r="A11" s="13" t="s">
        <v>760</v>
      </c>
      <c r="B11" s="672" t="e">
        <f>#REF!</f>
        <v>#REF!</v>
      </c>
      <c r="C11" s="506" t="e">
        <f>#REF!</f>
        <v>#REF!</v>
      </c>
      <c r="D11" s="708" t="e">
        <f>#REF!</f>
        <v>#REF!</v>
      </c>
      <c r="E11" s="51" t="e">
        <f>IF(B11&lt;&gt;0,C11/B11*100,"-")</f>
        <v>#REF!</v>
      </c>
      <c r="F11" s="51" t="e">
        <f t="shared" si="0"/>
        <v>#REF!</v>
      </c>
      <c r="G11" s="48" t="s">
        <v>269</v>
      </c>
    </row>
    <row r="12" spans="1:7" ht="14.1" customHeight="1" x14ac:dyDescent="0.25">
      <c r="A12" s="559" t="s">
        <v>761</v>
      </c>
      <c r="B12" s="709" t="e">
        <f>B13+B14</f>
        <v>#REF!</v>
      </c>
      <c r="C12" s="707" t="e">
        <f t="shared" ref="C12:D12" si="1">C13+C14</f>
        <v>#REF!</v>
      </c>
      <c r="D12" s="707" t="e">
        <f t="shared" si="1"/>
        <v>#REF!</v>
      </c>
      <c r="E12" s="717" t="e">
        <f>IF(B12&lt;&gt;0,C12/B12*100,"-")</f>
        <v>#REF!</v>
      </c>
      <c r="F12" s="717" t="e">
        <f t="shared" si="0"/>
        <v>#REF!</v>
      </c>
      <c r="G12" s="48"/>
    </row>
    <row r="13" spans="1:7" ht="14.1" customHeight="1" x14ac:dyDescent="0.25">
      <c r="A13" s="13" t="s">
        <v>762</v>
      </c>
      <c r="B13" s="672" t="e">
        <f>#REF!</f>
        <v>#REF!</v>
      </c>
      <c r="C13" s="506" t="e">
        <f>#REF!</f>
        <v>#REF!</v>
      </c>
      <c r="D13" s="708" t="e">
        <f>#REF!</f>
        <v>#REF!</v>
      </c>
      <c r="E13" s="103" t="e">
        <f t="shared" ref="E13:E15" si="2">IF(B13&lt;&gt;0,C13/B13*100,"-")</f>
        <v>#REF!</v>
      </c>
      <c r="F13" s="103" t="e">
        <f t="shared" si="0"/>
        <v>#REF!</v>
      </c>
      <c r="G13" s="48" t="s">
        <v>280</v>
      </c>
    </row>
    <row r="14" spans="1:7" ht="14.1" customHeight="1" x14ac:dyDescent="0.25">
      <c r="A14" s="13" t="s">
        <v>763</v>
      </c>
      <c r="B14" s="672" t="e">
        <f>#REF!</f>
        <v>#REF!</v>
      </c>
      <c r="C14" s="506" t="e">
        <f>#REF!</f>
        <v>#REF!</v>
      </c>
      <c r="D14" s="708" t="e">
        <f>#REF!</f>
        <v>#REF!</v>
      </c>
      <c r="E14" s="51" t="e">
        <f t="shared" si="2"/>
        <v>#REF!</v>
      </c>
      <c r="F14" s="51" t="e">
        <f t="shared" si="0"/>
        <v>#REF!</v>
      </c>
      <c r="G14" s="48" t="s">
        <v>281</v>
      </c>
    </row>
    <row r="15" spans="1:7" ht="15.75" thickBot="1" x14ac:dyDescent="0.3">
      <c r="A15" s="86" t="s">
        <v>182</v>
      </c>
      <c r="B15" s="720" t="e">
        <f>B6+B12</f>
        <v>#REF!</v>
      </c>
      <c r="C15" s="544" t="e">
        <f>C6+C12</f>
        <v>#REF!</v>
      </c>
      <c r="D15" s="723" t="e">
        <f>D6+D12</f>
        <v>#REF!</v>
      </c>
      <c r="E15" s="88" t="e">
        <f t="shared" si="2"/>
        <v>#REF!</v>
      </c>
      <c r="F15" s="88" t="e">
        <f t="shared" si="0"/>
        <v>#REF!</v>
      </c>
      <c r="G15" s="48"/>
    </row>
  </sheetData>
  <pageMargins left="0.7" right="0.7" top="0.75" bottom="0.75" header="0.3" footer="0.3"/>
  <pageSetup orientation="portrait" verticalDpi="0" r:id="rId1"/>
  <ignoredErrors>
    <ignoredError sqref="B5:D5 G6:G14" numberStoredAsText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73735-C517-47E3-A37D-7DFCA2256757}">
  <sheetPr codeName="Sheet92">
    <tabColor rgb="FFFFFFCC"/>
  </sheetPr>
  <dimension ref="A1:H15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45.5703125" style="4" customWidth="1"/>
    <col min="2" max="2" width="9.5703125" style="4" customWidth="1"/>
    <col min="3" max="4" width="10" style="4" bestFit="1" customWidth="1"/>
    <col min="5" max="5" width="7" style="4" customWidth="1"/>
    <col min="6" max="6" width="7.42578125" style="4" bestFit="1" customWidth="1"/>
    <col min="7" max="7" width="9.28515625" style="4" hidden="1" customWidth="1"/>
    <col min="8" max="8" width="10" style="4" bestFit="1" customWidth="1"/>
    <col min="9" max="13" width="10" bestFit="1" customWidth="1"/>
    <col min="15" max="17" width="10" bestFit="1" customWidth="1"/>
    <col min="18" max="18" width="11.28515625" bestFit="1" customWidth="1"/>
  </cols>
  <sheetData>
    <row r="1" spans="1:7" hidden="1" x14ac:dyDescent="0.25"/>
    <row r="3" spans="1:7" x14ac:dyDescent="0.25">
      <c r="A3" s="127" t="s">
        <v>774</v>
      </c>
      <c r="B3" s="282"/>
      <c r="C3" s="282"/>
      <c r="D3" s="282"/>
      <c r="E3" s="282"/>
      <c r="F3" s="282" t="s">
        <v>402</v>
      </c>
      <c r="G3" s="728" t="s">
        <v>727</v>
      </c>
    </row>
    <row r="4" spans="1:7" ht="15.75" thickBot="1" x14ac:dyDescent="0.3">
      <c r="A4" s="66" t="s">
        <v>541</v>
      </c>
      <c r="B4" s="195" t="e">
        <f>#REF!</f>
        <v>#REF!</v>
      </c>
      <c r="C4" s="196" t="e">
        <f>#REF!</f>
        <v>#REF!</v>
      </c>
      <c r="D4" s="721" t="e">
        <f>#REF!</f>
        <v>#REF!</v>
      </c>
      <c r="E4" s="807" t="s">
        <v>773</v>
      </c>
      <c r="F4" s="808" t="s">
        <v>540</v>
      </c>
      <c r="G4" s="728"/>
    </row>
    <row r="5" spans="1:7" s="5" customFormat="1" ht="10.5" customHeight="1" x14ac:dyDescent="0.2">
      <c r="A5" s="542">
        <v>1</v>
      </c>
      <c r="B5" s="718" t="s">
        <v>721</v>
      </c>
      <c r="C5" s="719" t="s">
        <v>722</v>
      </c>
      <c r="D5" s="722" t="s">
        <v>723</v>
      </c>
      <c r="E5" s="713" t="s">
        <v>724</v>
      </c>
      <c r="F5" s="713" t="s">
        <v>725</v>
      </c>
      <c r="G5" s="738" t="s">
        <v>248</v>
      </c>
    </row>
    <row r="6" spans="1:7" ht="14.1" customHeight="1" x14ac:dyDescent="0.25">
      <c r="A6" s="113" t="s">
        <v>764</v>
      </c>
      <c r="B6" s="371" t="e">
        <f>SUM(B7:B11)</f>
        <v>#REF!</v>
      </c>
      <c r="C6" s="372" t="e">
        <f>SUM(C7:C11)</f>
        <v>#REF!</v>
      </c>
      <c r="D6" s="710" t="e">
        <f>SUM(D7:D11)</f>
        <v>#REF!</v>
      </c>
      <c r="E6" s="712" t="e">
        <f>IF(B6&lt;&gt;0,C6/B6*100,"-")</f>
        <v>#REF!</v>
      </c>
      <c r="F6" s="712" t="e">
        <f>IF(C6&lt;&gt;0,D6/C6*100,"-")</f>
        <v>#REF!</v>
      </c>
      <c r="G6" s="48" t="s">
        <v>262</v>
      </c>
    </row>
    <row r="7" spans="1:7" ht="14.1" customHeight="1" x14ac:dyDescent="0.25">
      <c r="A7" s="13" t="s">
        <v>765</v>
      </c>
      <c r="B7" s="672" t="e">
        <f>#REF!</f>
        <v>#REF!</v>
      </c>
      <c r="C7" s="506" t="e">
        <f>#REF!</f>
        <v>#REF!</v>
      </c>
      <c r="D7" s="708" t="e">
        <f>#REF!</f>
        <v>#REF!</v>
      </c>
      <c r="E7" s="51" t="e">
        <f>IF(B7&lt;&gt;0,C7/B7*100,"-")</f>
        <v>#REF!</v>
      </c>
      <c r="F7" s="51" t="e">
        <f>IF(C7&lt;&gt;0,D7/C7*100,"-")</f>
        <v>#REF!</v>
      </c>
      <c r="G7" s="48" t="s">
        <v>264</v>
      </c>
    </row>
    <row r="8" spans="1:7" ht="14.1" customHeight="1" x14ac:dyDescent="0.25">
      <c r="A8" s="13" t="s">
        <v>766</v>
      </c>
      <c r="B8" s="672" t="e">
        <f>#REF!</f>
        <v>#REF!</v>
      </c>
      <c r="C8" s="506" t="e">
        <f>#REF!</f>
        <v>#REF!</v>
      </c>
      <c r="D8" s="708" t="e">
        <f>#REF!</f>
        <v>#REF!</v>
      </c>
      <c r="E8" s="51" t="e">
        <f>IF(B8&lt;&gt;0,C8/B8*100,"-")</f>
        <v>#REF!</v>
      </c>
      <c r="F8" s="51" t="e">
        <f t="shared" ref="F8:F15" si="0">IF(C8&lt;&gt;0,D8/C8*100,"-")</f>
        <v>#REF!</v>
      </c>
      <c r="G8" s="48" t="s">
        <v>265</v>
      </c>
    </row>
    <row r="9" spans="1:7" ht="14.1" customHeight="1" x14ac:dyDescent="0.25">
      <c r="A9" s="13" t="s">
        <v>767</v>
      </c>
      <c r="B9" s="672" t="e">
        <f>#REF!</f>
        <v>#REF!</v>
      </c>
      <c r="C9" s="506" t="e">
        <f>#REF!</f>
        <v>#REF!</v>
      </c>
      <c r="D9" s="708" t="e">
        <f>#REF!</f>
        <v>#REF!</v>
      </c>
      <c r="E9" s="51"/>
      <c r="F9" s="51"/>
      <c r="G9" s="48" t="s">
        <v>266</v>
      </c>
    </row>
    <row r="10" spans="1:7" x14ac:dyDescent="0.25">
      <c r="A10" s="13" t="s">
        <v>768</v>
      </c>
      <c r="B10" s="672" t="e">
        <f>#REF!</f>
        <v>#REF!</v>
      </c>
      <c r="C10" s="506" t="e">
        <f>#REF!</f>
        <v>#REF!</v>
      </c>
      <c r="D10" s="708" t="e">
        <f>#REF!</f>
        <v>#REF!</v>
      </c>
      <c r="E10" s="51" t="e">
        <f>IF(B10&lt;&gt;0,C10/B10*100,"-")</f>
        <v>#REF!</v>
      </c>
      <c r="F10" s="51" t="e">
        <f t="shared" si="0"/>
        <v>#REF!</v>
      </c>
      <c r="G10" s="48" t="s">
        <v>267</v>
      </c>
    </row>
    <row r="11" spans="1:7" ht="14.1" customHeight="1" x14ac:dyDescent="0.25">
      <c r="A11" s="13" t="s">
        <v>769</v>
      </c>
      <c r="B11" s="672" t="e">
        <f>#REF!</f>
        <v>#REF!</v>
      </c>
      <c r="C11" s="506" t="e">
        <f>#REF!</f>
        <v>#REF!</v>
      </c>
      <c r="D11" s="708" t="e">
        <f>#REF!</f>
        <v>#REF!</v>
      </c>
      <c r="E11" s="51" t="e">
        <f>IF(B11&lt;&gt;0,C11/B11*100,"-")</f>
        <v>#REF!</v>
      </c>
      <c r="F11" s="51" t="e">
        <f t="shared" si="0"/>
        <v>#REF!</v>
      </c>
      <c r="G11" s="48" t="s">
        <v>269</v>
      </c>
    </row>
    <row r="12" spans="1:7" ht="14.1" customHeight="1" x14ac:dyDescent="0.25">
      <c r="A12" s="559" t="s">
        <v>770</v>
      </c>
      <c r="B12" s="709" t="e">
        <f>B13+B14</f>
        <v>#REF!</v>
      </c>
      <c r="C12" s="707" t="e">
        <f t="shared" ref="C12:D12" si="1">C13+C14</f>
        <v>#REF!</v>
      </c>
      <c r="D12" s="707" t="e">
        <f t="shared" si="1"/>
        <v>#REF!</v>
      </c>
      <c r="E12" s="717" t="e">
        <f>IF(B12&lt;&gt;0,C12/B12*100,"-")</f>
        <v>#REF!</v>
      </c>
      <c r="F12" s="717" t="e">
        <f t="shared" si="0"/>
        <v>#REF!</v>
      </c>
      <c r="G12" s="48"/>
    </row>
    <row r="13" spans="1:7" ht="14.1" customHeight="1" x14ac:dyDescent="0.25">
      <c r="A13" s="13" t="s">
        <v>771</v>
      </c>
      <c r="B13" s="672" t="e">
        <f>#REF!</f>
        <v>#REF!</v>
      </c>
      <c r="C13" s="506" t="e">
        <f>#REF!</f>
        <v>#REF!</v>
      </c>
      <c r="D13" s="708" t="e">
        <f>#REF!</f>
        <v>#REF!</v>
      </c>
      <c r="E13" s="103" t="e">
        <f t="shared" ref="E13:E15" si="2">IF(B13&lt;&gt;0,C13/B13*100,"-")</f>
        <v>#REF!</v>
      </c>
      <c r="F13" s="103" t="e">
        <f t="shared" si="0"/>
        <v>#REF!</v>
      </c>
      <c r="G13" s="48" t="s">
        <v>280</v>
      </c>
    </row>
    <row r="14" spans="1:7" ht="14.1" customHeight="1" x14ac:dyDescent="0.25">
      <c r="A14" s="13" t="s">
        <v>772</v>
      </c>
      <c r="B14" s="672" t="e">
        <f>#REF!</f>
        <v>#REF!</v>
      </c>
      <c r="C14" s="506" t="e">
        <f>#REF!</f>
        <v>#REF!</v>
      </c>
      <c r="D14" s="708" t="e">
        <f>#REF!</f>
        <v>#REF!</v>
      </c>
      <c r="E14" s="51" t="e">
        <f t="shared" si="2"/>
        <v>#REF!</v>
      </c>
      <c r="F14" s="51" t="e">
        <f t="shared" si="0"/>
        <v>#REF!</v>
      </c>
      <c r="G14" s="48" t="s">
        <v>281</v>
      </c>
    </row>
    <row r="15" spans="1:7" ht="15.75" thickBot="1" x14ac:dyDescent="0.3">
      <c r="A15" s="86" t="s">
        <v>506</v>
      </c>
      <c r="B15" s="720" t="e">
        <f>B6+B12</f>
        <v>#REF!</v>
      </c>
      <c r="C15" s="544" t="e">
        <f>C6+C12</f>
        <v>#REF!</v>
      </c>
      <c r="D15" s="723" t="e">
        <f>D6+D12</f>
        <v>#REF!</v>
      </c>
      <c r="E15" s="88" t="e">
        <f t="shared" si="2"/>
        <v>#REF!</v>
      </c>
      <c r="F15" s="88" t="e">
        <f t="shared" si="0"/>
        <v>#REF!</v>
      </c>
      <c r="G15" s="48"/>
    </row>
  </sheetData>
  <pageMargins left="0.7" right="0.7" top="0.75" bottom="0.75" header="0.3" footer="0.3"/>
  <pageSetup orientation="portrait" verticalDpi="0" r:id="rId1"/>
  <ignoredErrors>
    <ignoredError sqref="G6:G14 B5:D5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14631-1496-43DE-A334-F58FA624DA45}">
  <sheetPr codeName="Sheet120">
    <tabColor theme="0" tint="-0.249977111117893"/>
  </sheetPr>
  <dimension ref="A2:G7"/>
  <sheetViews>
    <sheetView workbookViewId="0">
      <selection activeCell="A2" sqref="A2"/>
    </sheetView>
  </sheetViews>
  <sheetFormatPr defaultColWidth="9.140625" defaultRowHeight="12" x14ac:dyDescent="0.2"/>
  <cols>
    <col min="1" max="1" width="51.5703125" style="4" bestFit="1" customWidth="1"/>
    <col min="2" max="4" width="9.140625" style="4"/>
    <col min="5" max="6" width="6.5703125" style="4" customWidth="1"/>
    <col min="7" max="7" width="0" style="48" hidden="1" customWidth="1"/>
    <col min="8" max="16384" width="9.140625" style="4"/>
  </cols>
  <sheetData>
    <row r="2" spans="1:7" x14ac:dyDescent="0.2">
      <c r="A2" s="127" t="s">
        <v>729</v>
      </c>
      <c r="B2" s="282"/>
      <c r="C2" s="282"/>
      <c r="D2" s="282"/>
      <c r="E2" s="282"/>
      <c r="F2" s="282" t="s">
        <v>402</v>
      </c>
      <c r="G2" s="728" t="s">
        <v>728</v>
      </c>
    </row>
    <row r="3" spans="1:7" x14ac:dyDescent="0.2">
      <c r="A3" s="66" t="s">
        <v>184</v>
      </c>
      <c r="B3" s="706" t="e">
        <f>#REF!</f>
        <v>#REF!</v>
      </c>
      <c r="C3" s="196" t="e">
        <f>#REF!</f>
        <v>#REF!</v>
      </c>
      <c r="D3" s="721" t="e">
        <f>#REF!</f>
        <v>#REF!</v>
      </c>
      <c r="E3" s="711" t="s">
        <v>186</v>
      </c>
      <c r="F3" s="711" t="s">
        <v>186</v>
      </c>
      <c r="G3" s="728"/>
    </row>
    <row r="4" spans="1:7" s="5" customFormat="1" ht="11.25" x14ac:dyDescent="0.2">
      <c r="A4" s="724">
        <v>1</v>
      </c>
      <c r="B4" s="725" t="s">
        <v>721</v>
      </c>
      <c r="C4" s="726" t="s">
        <v>722</v>
      </c>
      <c r="D4" s="727" t="s">
        <v>723</v>
      </c>
      <c r="E4" s="713" t="s">
        <v>724</v>
      </c>
      <c r="F4" s="713" t="s">
        <v>725</v>
      </c>
      <c r="G4" s="737" t="s">
        <v>248</v>
      </c>
    </row>
    <row r="5" spans="1:7" ht="14.1" customHeight="1" x14ac:dyDescent="0.2">
      <c r="A5" s="13" t="s">
        <v>732</v>
      </c>
      <c r="B5" s="729" t="e">
        <f>#REF!</f>
        <v>#REF!</v>
      </c>
      <c r="C5" s="730" t="e">
        <f>#REF!</f>
        <v>#REF!</v>
      </c>
      <c r="D5" s="731" t="e">
        <f>#REF!</f>
        <v>#REF!</v>
      </c>
      <c r="E5" s="51" t="e">
        <f>IF(B5&lt;&gt;0,C5/B5*100,"-")</f>
        <v>#REF!</v>
      </c>
      <c r="F5" s="51" t="e">
        <f>IF(C5&lt;&gt;0,D5/C5*100,"-")</f>
        <v>#REF!</v>
      </c>
      <c r="G5" s="48">
        <v>300</v>
      </c>
    </row>
    <row r="6" spans="1:7" x14ac:dyDescent="0.2">
      <c r="A6" s="13" t="s">
        <v>733</v>
      </c>
      <c r="B6" s="732" t="e">
        <f>#REF!</f>
        <v>#REF!</v>
      </c>
      <c r="C6" s="733" t="e">
        <f>#REF!</f>
        <v>#REF!</v>
      </c>
      <c r="D6" s="734" t="e">
        <f>#REF!</f>
        <v>#REF!</v>
      </c>
      <c r="E6" s="51" t="e">
        <f>IF(B6&lt;&gt;0,C6/B6*100,"-")</f>
        <v>#REF!</v>
      </c>
      <c r="F6" s="51" t="e">
        <f t="shared" ref="F6:F7" si="0">IF(C6&lt;&gt;0,D6/C6*100,"-")</f>
        <v>#REF!</v>
      </c>
      <c r="G6" s="48">
        <v>330</v>
      </c>
    </row>
    <row r="7" spans="1:7" ht="14.1" customHeight="1" x14ac:dyDescent="0.2">
      <c r="A7" s="559" t="s">
        <v>776</v>
      </c>
      <c r="B7" s="735" t="e">
        <f>B5-B6</f>
        <v>#REF!</v>
      </c>
      <c r="C7" s="707" t="e">
        <f>C5-C6</f>
        <v>#REF!</v>
      </c>
      <c r="D7" s="736" t="e">
        <f>D5-D6</f>
        <v>#REF!</v>
      </c>
      <c r="E7" s="717" t="e">
        <f>IF(B7&lt;&gt;0,C7/B7*100,"-")</f>
        <v>#REF!</v>
      </c>
      <c r="F7" s="717" t="e">
        <f t="shared" si="0"/>
        <v>#REF!</v>
      </c>
      <c r="G7" s="48">
        <v>370</v>
      </c>
    </row>
  </sheetData>
  <pageMargins left="0.7" right="0.7" top="0.75" bottom="0.75" header="0.3" footer="0.3"/>
  <pageSetup paperSize="9" orientation="portrait" verticalDpi="0" r:id="rId1"/>
  <ignoredErrors>
    <ignoredError sqref="B4:D4" numberStoredAsText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8863B-B4D1-40CE-8473-19D1C223EB44}">
  <sheetPr codeName="Sheet180">
    <tabColor rgb="FFFFFFCC"/>
  </sheetPr>
  <dimension ref="A2:G7"/>
  <sheetViews>
    <sheetView workbookViewId="0">
      <selection activeCell="A2" sqref="A2"/>
    </sheetView>
  </sheetViews>
  <sheetFormatPr defaultColWidth="9.140625" defaultRowHeight="12" x14ac:dyDescent="0.2"/>
  <cols>
    <col min="1" max="1" width="51.5703125" style="4" bestFit="1" customWidth="1"/>
    <col min="2" max="4" width="9.140625" style="4"/>
    <col min="5" max="6" width="6.5703125" style="4" customWidth="1"/>
    <col min="7" max="7" width="0" style="48" hidden="1" customWidth="1"/>
    <col min="8" max="16384" width="9.140625" style="4"/>
  </cols>
  <sheetData>
    <row r="2" spans="1:7" x14ac:dyDescent="0.2">
      <c r="A2" s="127" t="s">
        <v>729</v>
      </c>
      <c r="B2" s="282"/>
      <c r="C2" s="282"/>
      <c r="D2" s="282"/>
      <c r="E2" s="282"/>
      <c r="F2" s="282" t="s">
        <v>402</v>
      </c>
      <c r="G2" s="728" t="s">
        <v>728</v>
      </c>
    </row>
    <row r="3" spans="1:7" x14ac:dyDescent="0.2">
      <c r="A3" s="66" t="s">
        <v>184</v>
      </c>
      <c r="B3" s="706" t="e">
        <f>#REF!</f>
        <v>#REF!</v>
      </c>
      <c r="C3" s="196" t="e">
        <f>#REF!</f>
        <v>#REF!</v>
      </c>
      <c r="D3" s="721" t="e">
        <f>#REF!</f>
        <v>#REF!</v>
      </c>
      <c r="E3" s="711" t="s">
        <v>186</v>
      </c>
      <c r="F3" s="711" t="s">
        <v>186</v>
      </c>
      <c r="G3" s="728"/>
    </row>
    <row r="4" spans="1:7" s="5" customFormat="1" ht="11.25" x14ac:dyDescent="0.2">
      <c r="A4" s="724">
        <v>1</v>
      </c>
      <c r="B4" s="725" t="s">
        <v>721</v>
      </c>
      <c r="C4" s="726" t="s">
        <v>722</v>
      </c>
      <c r="D4" s="727" t="s">
        <v>723</v>
      </c>
      <c r="E4" s="713" t="s">
        <v>724</v>
      </c>
      <c r="F4" s="713" t="s">
        <v>725</v>
      </c>
      <c r="G4" s="737" t="s">
        <v>248</v>
      </c>
    </row>
    <row r="5" spans="1:7" ht="14.1" customHeight="1" x14ac:dyDescent="0.2">
      <c r="A5" s="13" t="s">
        <v>732</v>
      </c>
      <c r="B5" s="729" t="e">
        <f>#REF!</f>
        <v>#REF!</v>
      </c>
      <c r="C5" s="730" t="e">
        <f>#REF!</f>
        <v>#REF!</v>
      </c>
      <c r="D5" s="731" t="e">
        <f>#REF!</f>
        <v>#REF!</v>
      </c>
      <c r="E5" s="51" t="e">
        <f>IF(B5&lt;&gt;0,C5/B5*100,"-")</f>
        <v>#REF!</v>
      </c>
      <c r="F5" s="51" t="e">
        <f>IF(C5&lt;&gt;0,D5/C5*100,"-")</f>
        <v>#REF!</v>
      </c>
      <c r="G5" s="48">
        <v>300</v>
      </c>
    </row>
    <row r="6" spans="1:7" x14ac:dyDescent="0.2">
      <c r="A6" s="13" t="s">
        <v>733</v>
      </c>
      <c r="B6" s="732" t="e">
        <f>#REF!</f>
        <v>#REF!</v>
      </c>
      <c r="C6" s="733" t="e">
        <f>#REF!</f>
        <v>#REF!</v>
      </c>
      <c r="D6" s="734" t="e">
        <f>#REF!</f>
        <v>#REF!</v>
      </c>
      <c r="E6" s="51" t="e">
        <f>IF(B6&lt;&gt;0,C6/B6*100,"-")</f>
        <v>#REF!</v>
      </c>
      <c r="F6" s="51" t="e">
        <f t="shared" ref="F6:F7" si="0">IF(C6&lt;&gt;0,D6/C6*100,"-")</f>
        <v>#REF!</v>
      </c>
      <c r="G6" s="48">
        <v>330</v>
      </c>
    </row>
    <row r="7" spans="1:7" ht="14.1" customHeight="1" x14ac:dyDescent="0.2">
      <c r="A7" s="559" t="s">
        <v>776</v>
      </c>
      <c r="B7" s="735" t="e">
        <f>B5-B6</f>
        <v>#REF!</v>
      </c>
      <c r="C7" s="707" t="e">
        <f>C5-C6</f>
        <v>#REF!</v>
      </c>
      <c r="D7" s="736" t="e">
        <f>D5-D6</f>
        <v>#REF!</v>
      </c>
      <c r="E7" s="717" t="e">
        <f>IF(B7&lt;&gt;0,C7/B7*100,"-")</f>
        <v>#REF!</v>
      </c>
      <c r="F7" s="717" t="e">
        <f t="shared" si="0"/>
        <v>#REF!</v>
      </c>
      <c r="G7" s="48">
        <v>370</v>
      </c>
    </row>
  </sheetData>
  <pageMargins left="0.7" right="0.7" top="0.75" bottom="0.75" header="0.3" footer="0.3"/>
  <ignoredErrors>
    <ignoredError sqref="B4:D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I6"/>
  <sheetViews>
    <sheetView zoomScaleNormal="100" workbookViewId="0"/>
  </sheetViews>
  <sheetFormatPr defaultRowHeight="15" x14ac:dyDescent="0.25"/>
  <cols>
    <col min="1" max="1" width="24.5703125" customWidth="1"/>
    <col min="2" max="3" width="7.5703125" customWidth="1"/>
    <col min="4" max="4" width="9.7109375" customWidth="1"/>
    <col min="5" max="7" width="7.5703125" customWidth="1"/>
    <col min="8" max="8" width="9.5703125" customWidth="1"/>
    <col min="9" max="9" width="7" customWidth="1"/>
    <col min="10" max="10" width="25.85546875" customWidth="1"/>
  </cols>
  <sheetData>
    <row r="1" spans="1:9" x14ac:dyDescent="0.25">
      <c r="A1" s="49" t="s">
        <v>303</v>
      </c>
      <c r="B1" s="49"/>
      <c r="C1" s="49"/>
      <c r="D1" s="49"/>
      <c r="E1" s="49"/>
      <c r="F1" s="49"/>
      <c r="G1" s="49"/>
      <c r="H1" s="49"/>
      <c r="I1" s="52" t="s">
        <v>3</v>
      </c>
    </row>
    <row r="2" spans="1:9" x14ac:dyDescent="0.25">
      <c r="A2" s="815" t="s">
        <v>5</v>
      </c>
      <c r="B2" s="817" t="s">
        <v>779</v>
      </c>
      <c r="C2" s="818"/>
      <c r="D2" s="818"/>
      <c r="E2" s="819"/>
      <c r="F2" s="818" t="s">
        <v>780</v>
      </c>
      <c r="G2" s="818"/>
      <c r="H2" s="818"/>
      <c r="I2" s="818"/>
    </row>
    <row r="3" spans="1:9" ht="15" customHeight="1" x14ac:dyDescent="0.25">
      <c r="A3" s="815"/>
      <c r="B3" s="820" t="s">
        <v>197</v>
      </c>
      <c r="C3" s="821"/>
      <c r="D3" s="821"/>
      <c r="E3" s="822" t="s">
        <v>6</v>
      </c>
      <c r="F3" s="821" t="s">
        <v>197</v>
      </c>
      <c r="G3" s="821"/>
      <c r="H3" s="821"/>
      <c r="I3" s="824" t="s">
        <v>6</v>
      </c>
    </row>
    <row r="4" spans="1:9" ht="33.75" x14ac:dyDescent="0.25">
      <c r="A4" s="816"/>
      <c r="B4" s="54" t="s">
        <v>403</v>
      </c>
      <c r="C4" s="55" t="s">
        <v>404</v>
      </c>
      <c r="D4" s="55" t="s">
        <v>405</v>
      </c>
      <c r="E4" s="823"/>
      <c r="F4" s="55" t="s">
        <v>403</v>
      </c>
      <c r="G4" s="55" t="s">
        <v>404</v>
      </c>
      <c r="H4" s="55" t="s">
        <v>405</v>
      </c>
      <c r="I4" s="825"/>
    </row>
    <row r="5" spans="1:9" ht="14.1" customHeight="1" x14ac:dyDescent="0.25">
      <c r="A5" s="56" t="s">
        <v>7</v>
      </c>
      <c r="B5" s="57">
        <v>36.963338855810967</v>
      </c>
      <c r="C5" s="58">
        <v>28.130908504664109</v>
      </c>
      <c r="D5" s="58">
        <v>36.272186090104491</v>
      </c>
      <c r="E5" s="59">
        <v>3</v>
      </c>
      <c r="F5" s="58">
        <v>49.971643582825116</v>
      </c>
      <c r="G5" s="58">
        <v>42.761738804356142</v>
      </c>
      <c r="H5" s="58">
        <v>49.568975505453473</v>
      </c>
      <c r="I5" s="60">
        <v>4</v>
      </c>
    </row>
    <row r="6" spans="1:9" ht="14.1" customHeight="1" thickBot="1" x14ac:dyDescent="0.3">
      <c r="A6" s="61" t="s">
        <v>8</v>
      </c>
      <c r="B6" s="62">
        <v>63.036661144189033</v>
      </c>
      <c r="C6" s="63">
        <v>71.869091495335894</v>
      </c>
      <c r="D6" s="63">
        <v>63.727813909895509</v>
      </c>
      <c r="E6" s="64">
        <v>5</v>
      </c>
      <c r="F6" s="63">
        <v>50.028356417174884</v>
      </c>
      <c r="G6" s="63">
        <v>57.238261195643858</v>
      </c>
      <c r="H6" s="63">
        <v>50.431024494546527</v>
      </c>
      <c r="I6" s="65">
        <v>4</v>
      </c>
    </row>
  </sheetData>
  <customSheetViews>
    <customSheetView guid="{5507C501-9942-4310-9E0E-987180BD1180}">
      <selection activeCell="F1" sqref="F1:I1"/>
      <pageMargins left="0.7" right="0.7" top="0.75" bottom="0.75" header="0.3" footer="0.3"/>
    </customSheetView>
    <customSheetView guid="{54A0E5BB-5A66-4415-88CA-030F3BDE4337}">
      <selection activeCell="F14" sqref="F14"/>
      <pageMargins left="0.7" right="0.7" top="0.75" bottom="0.75" header="0.3" footer="0.3"/>
      <pageSetup paperSize="9" orientation="portrait" verticalDpi="0" r:id="rId1"/>
    </customSheetView>
  </customSheetViews>
  <mergeCells count="7">
    <mergeCell ref="A2:A4"/>
    <mergeCell ref="B2:E2"/>
    <mergeCell ref="F2:I2"/>
    <mergeCell ref="B3:D3"/>
    <mergeCell ref="E3:E4"/>
    <mergeCell ref="F3:H3"/>
    <mergeCell ref="I3:I4"/>
  </mergeCells>
  <pageMargins left="0.7" right="0.7" top="0.75" bottom="0.75" header="0.3" footer="0.3"/>
  <pageSetup paperSize="9" scale="97" orientation="portrait" verticalDpi="0" r:id="rId2"/>
  <colBreaks count="1" manualBreakCount="1">
    <brk id="9" max="1048575" man="1"/>
  </colBreaks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9294-FB08-4486-8CE5-31F189643A6F}">
  <sheetPr codeName="Sheet13">
    <pageSetUpPr fitToPage="1"/>
  </sheetPr>
  <dimension ref="A1:W16"/>
  <sheetViews>
    <sheetView topLeftCell="A2" zoomScaleNormal="100" workbookViewId="0">
      <selection activeCell="A3" sqref="A3"/>
    </sheetView>
  </sheetViews>
  <sheetFormatPr defaultColWidth="8.5703125" defaultRowHeight="15" x14ac:dyDescent="0.25"/>
  <cols>
    <col min="1" max="1" width="18.42578125" style="29" customWidth="1"/>
    <col min="2" max="2" width="8.5703125" style="29" customWidth="1"/>
    <col min="3" max="3" width="8" style="29" bestFit="1" customWidth="1"/>
    <col min="4" max="4" width="8.5703125" style="29" bestFit="1" customWidth="1"/>
    <col min="5" max="5" width="8" style="29" bestFit="1" customWidth="1"/>
    <col min="6" max="6" width="8.5703125" style="29" bestFit="1" customWidth="1"/>
    <col min="7" max="7" width="8" style="29" bestFit="1" customWidth="1"/>
    <col min="8" max="8" width="9.42578125" style="29" customWidth="1"/>
    <col min="9" max="9" width="9.140625" style="29" customWidth="1"/>
    <col min="10" max="10" width="10.5703125" style="29" customWidth="1"/>
    <col min="11" max="11" width="8.5703125" style="29" customWidth="1"/>
    <col min="12" max="12" width="14.140625" style="29" customWidth="1"/>
    <col min="13" max="13" width="8.5703125" style="29"/>
    <col min="14" max="14" width="9.85546875" style="29" bestFit="1" customWidth="1"/>
    <col min="15" max="17" width="8.85546875" style="29" bestFit="1" customWidth="1"/>
    <col min="18" max="16384" width="8.5703125" style="29"/>
  </cols>
  <sheetData>
    <row r="1" spans="1:23" hidden="1" x14ac:dyDescent="0.25"/>
    <row r="3" spans="1:23" ht="15" customHeight="1" x14ac:dyDescent="0.25">
      <c r="A3" s="49" t="s">
        <v>439</v>
      </c>
      <c r="B3" s="49"/>
      <c r="C3" s="49"/>
      <c r="D3" s="49"/>
      <c r="E3" s="49"/>
      <c r="F3" s="49"/>
      <c r="G3" s="49"/>
      <c r="H3" s="49"/>
      <c r="I3" s="282" t="s">
        <v>401</v>
      </c>
    </row>
    <row r="4" spans="1:23" ht="15.95" customHeight="1" x14ac:dyDescent="0.25">
      <c r="A4" s="919" t="s">
        <v>249</v>
      </c>
      <c r="B4" s="921" t="s">
        <v>778</v>
      </c>
      <c r="C4" s="922"/>
      <c r="D4" s="923" t="s">
        <v>779</v>
      </c>
      <c r="E4" s="922"/>
      <c r="F4" s="923" t="s">
        <v>780</v>
      </c>
      <c r="G4" s="922"/>
      <c r="H4" s="917" t="s">
        <v>492</v>
      </c>
      <c r="I4" s="917" t="s">
        <v>493</v>
      </c>
    </row>
    <row r="5" spans="1:23" s="216" customFormat="1" ht="14.1" customHeight="1" x14ac:dyDescent="0.25">
      <c r="A5" s="920"/>
      <c r="B5" s="213" t="s">
        <v>2</v>
      </c>
      <c r="C5" s="214" t="s">
        <v>440</v>
      </c>
      <c r="D5" s="215" t="s">
        <v>2</v>
      </c>
      <c r="E5" s="214" t="s">
        <v>3</v>
      </c>
      <c r="F5" s="215" t="s">
        <v>2</v>
      </c>
      <c r="G5" s="214" t="s">
        <v>3</v>
      </c>
      <c r="H5" s="918"/>
      <c r="I5" s="918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216" customFormat="1" ht="14.1" customHeight="1" x14ac:dyDescent="0.25">
      <c r="A6" s="217" t="s">
        <v>441</v>
      </c>
      <c r="B6" s="218">
        <v>3654.55</v>
      </c>
      <c r="C6" s="219">
        <f t="shared" ref="C6:C15" si="0">IFERROR(B6/B$16*100,0)</f>
        <v>56.092546447047411</v>
      </c>
      <c r="D6" s="220">
        <v>4715.7820000000002</v>
      </c>
      <c r="E6" s="219">
        <f t="shared" ref="E6:E15" si="1">IFERROR(D6/D$16*100,0)</f>
        <v>62.889159666768066</v>
      </c>
      <c r="F6" s="220">
        <v>5298.9309999999996</v>
      </c>
      <c r="G6" s="219">
        <f t="shared" ref="G6:G15" si="2">IFERROR(F6/F$16*100,0)</f>
        <v>69.767207010780538</v>
      </c>
      <c r="H6" s="221">
        <f>IFERROR(D6/B6*100,0)</f>
        <v>129.03865044943973</v>
      </c>
      <c r="I6" s="221">
        <f>IFERROR(F6/D6*100,0)</f>
        <v>112.36590241024712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s="216" customFormat="1" ht="14.1" customHeight="1" x14ac:dyDescent="0.25">
      <c r="A7" s="217" t="s">
        <v>442</v>
      </c>
      <c r="B7" s="218">
        <v>18.952999999999999</v>
      </c>
      <c r="C7" s="219">
        <f t="shared" si="0"/>
        <v>0.29090367700835656</v>
      </c>
      <c r="D7" s="220">
        <v>26.093</v>
      </c>
      <c r="E7" s="219">
        <f t="shared" si="1"/>
        <v>0.34797343116899365</v>
      </c>
      <c r="F7" s="220">
        <v>22.213999999999999</v>
      </c>
      <c r="G7" s="219">
        <f t="shared" si="2"/>
        <v>0.29247573454673764</v>
      </c>
      <c r="H7" s="221">
        <f t="shared" ref="H7:H16" si="3">IFERROR(D7/B7*100,0)</f>
        <v>137.67213633725532</v>
      </c>
      <c r="I7" s="221">
        <f>IFERROR(F7/D7*100,0)</f>
        <v>85.133943969647035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14.1" customHeight="1" x14ac:dyDescent="0.25">
      <c r="A8" s="217" t="s">
        <v>443</v>
      </c>
      <c r="B8" s="218">
        <v>80.135000000000005</v>
      </c>
      <c r="C8" s="219">
        <f t="shared" si="0"/>
        <v>1.2299670847393371</v>
      </c>
      <c r="D8" s="220">
        <v>103.43300000000001</v>
      </c>
      <c r="E8" s="219">
        <f t="shared" si="1"/>
        <v>1.3793713220443231</v>
      </c>
      <c r="F8" s="220">
        <v>68.863</v>
      </c>
      <c r="G8" s="219">
        <f t="shared" si="2"/>
        <v>0.90666951058305556</v>
      </c>
      <c r="H8" s="221">
        <f t="shared" si="3"/>
        <v>129.07343857240906</v>
      </c>
      <c r="I8" s="221">
        <f>IFERROR(F8/D8*100,0)</f>
        <v>66.57739792909419</v>
      </c>
    </row>
    <row r="9" spans="1:23" ht="14.1" customHeight="1" x14ac:dyDescent="0.25">
      <c r="A9" s="217" t="s">
        <v>444</v>
      </c>
      <c r="B9" s="218">
        <v>455.22199999999998</v>
      </c>
      <c r="C9" s="219">
        <f t="shared" si="0"/>
        <v>6.9870602888776503</v>
      </c>
      <c r="D9" s="220">
        <v>378.39100000000002</v>
      </c>
      <c r="E9" s="219">
        <f t="shared" si="1"/>
        <v>5.0461815273623838</v>
      </c>
      <c r="F9" s="220">
        <v>384.49299999999999</v>
      </c>
      <c r="G9" s="219">
        <f t="shared" si="2"/>
        <v>5.0623423338020528</v>
      </c>
      <c r="H9" s="221">
        <f t="shared" si="3"/>
        <v>83.12230076753761</v>
      </c>
      <c r="I9" s="221">
        <f t="shared" ref="I9:I16" si="4">IFERROR(F9/D9*100,0)</f>
        <v>101.61261763625456</v>
      </c>
    </row>
    <row r="10" spans="1:23" ht="14.1" customHeight="1" x14ac:dyDescent="0.25">
      <c r="A10" s="217" t="s">
        <v>445</v>
      </c>
      <c r="B10" s="218">
        <v>381.11900000000003</v>
      </c>
      <c r="C10" s="219">
        <f t="shared" si="0"/>
        <v>5.8496764880360814</v>
      </c>
      <c r="D10" s="220">
        <v>365.10399999999998</v>
      </c>
      <c r="E10" s="219">
        <f t="shared" si="1"/>
        <v>4.8689875297407061</v>
      </c>
      <c r="F10" s="220">
        <v>331.26400000000001</v>
      </c>
      <c r="G10" s="219">
        <f t="shared" si="2"/>
        <v>4.3615144381421853</v>
      </c>
      <c r="H10" s="221">
        <f t="shared" si="3"/>
        <v>95.797900393315459</v>
      </c>
      <c r="I10" s="221">
        <f t="shared" si="4"/>
        <v>90.731408037162026</v>
      </c>
    </row>
    <row r="11" spans="1:23" ht="14.1" customHeight="1" x14ac:dyDescent="0.25">
      <c r="A11" s="217" t="s">
        <v>446</v>
      </c>
      <c r="B11" s="218">
        <v>928.86199999999997</v>
      </c>
      <c r="C11" s="219">
        <f t="shared" si="0"/>
        <v>14.25681270687153</v>
      </c>
      <c r="D11" s="220">
        <v>891.61900000000003</v>
      </c>
      <c r="E11" s="219">
        <f t="shared" si="1"/>
        <v>11.890534730596979</v>
      </c>
      <c r="F11" s="220">
        <v>557.92700000000002</v>
      </c>
      <c r="G11" s="219">
        <f t="shared" si="2"/>
        <v>7.3458228661410692</v>
      </c>
      <c r="H11" s="221">
        <f t="shared" si="3"/>
        <v>95.990470059061522</v>
      </c>
      <c r="I11" s="221">
        <f t="shared" si="4"/>
        <v>62.574597445769996</v>
      </c>
    </row>
    <row r="12" spans="1:23" ht="14.1" customHeight="1" x14ac:dyDescent="0.25">
      <c r="A12" s="222" t="s">
        <v>447</v>
      </c>
      <c r="B12" s="223">
        <f>SUM(B6:B11)</f>
        <v>5518.8410000000003</v>
      </c>
      <c r="C12" s="224">
        <f t="shared" si="0"/>
        <v>84.70696669258038</v>
      </c>
      <c r="D12" s="225">
        <f>SUM(D6:D11)</f>
        <v>6480.4219999999996</v>
      </c>
      <c r="E12" s="224">
        <f t="shared" si="1"/>
        <v>86.42220820768145</v>
      </c>
      <c r="F12" s="225">
        <f>SUM(F6:F11)</f>
        <v>6663.692</v>
      </c>
      <c r="G12" s="224">
        <f t="shared" si="2"/>
        <v>87.736031893995644</v>
      </c>
      <c r="H12" s="226">
        <f t="shared" si="3"/>
        <v>117.42360397771922</v>
      </c>
      <c r="I12" s="226">
        <f t="shared" si="4"/>
        <v>102.82805656792104</v>
      </c>
    </row>
    <row r="13" spans="1:23" ht="14.1" customHeight="1" x14ac:dyDescent="0.25">
      <c r="A13" s="227" t="s">
        <v>775</v>
      </c>
      <c r="B13" s="218">
        <v>972.51199999999994</v>
      </c>
      <c r="C13" s="219">
        <f t="shared" si="0"/>
        <v>14.926782922743149</v>
      </c>
      <c r="D13" s="220">
        <v>989.63800000000003</v>
      </c>
      <c r="E13" s="219">
        <f t="shared" si="1"/>
        <v>13.197705533101619</v>
      </c>
      <c r="F13" s="220">
        <v>922.49599999999998</v>
      </c>
      <c r="G13" s="219">
        <f t="shared" si="2"/>
        <v>12.145840245630112</v>
      </c>
      <c r="H13" s="221">
        <f t="shared" si="3"/>
        <v>101.76100654799119</v>
      </c>
      <c r="I13" s="221">
        <f t="shared" si="4"/>
        <v>93.21549900064467</v>
      </c>
    </row>
    <row r="14" spans="1:23" ht="14.1" customHeight="1" x14ac:dyDescent="0.25">
      <c r="A14" s="227" t="s">
        <v>448</v>
      </c>
      <c r="B14" s="218">
        <v>23.861999999999998</v>
      </c>
      <c r="C14" s="219">
        <f t="shared" si="0"/>
        <v>0.36625038467648413</v>
      </c>
      <c r="D14" s="220">
        <v>28.501000000000001</v>
      </c>
      <c r="E14" s="219">
        <f t="shared" si="1"/>
        <v>0.38008625921693512</v>
      </c>
      <c r="F14" s="220">
        <v>8.9719999999999995</v>
      </c>
      <c r="G14" s="219">
        <f t="shared" si="2"/>
        <v>0.11812786037423834</v>
      </c>
      <c r="H14" s="221">
        <f t="shared" si="3"/>
        <v>119.44095214148018</v>
      </c>
      <c r="I14" s="221">
        <f t="shared" si="4"/>
        <v>31.479597207115539</v>
      </c>
    </row>
    <row r="15" spans="1:23" ht="14.1" customHeight="1" x14ac:dyDescent="0.25">
      <c r="A15" s="222" t="s">
        <v>449</v>
      </c>
      <c r="B15" s="223">
        <f>SUM(B13:B14)</f>
        <v>996.37399999999991</v>
      </c>
      <c r="C15" s="224">
        <f t="shared" si="0"/>
        <v>15.293033307419632</v>
      </c>
      <c r="D15" s="225">
        <f>SUM(D13:D14)</f>
        <v>1018.139</v>
      </c>
      <c r="E15" s="224">
        <f t="shared" si="1"/>
        <v>13.577791792318553</v>
      </c>
      <c r="F15" s="225">
        <f>SUM(F13:F14)</f>
        <v>931.46799999999996</v>
      </c>
      <c r="G15" s="224">
        <f t="shared" si="2"/>
        <v>12.26396810600435</v>
      </c>
      <c r="H15" s="226">
        <f t="shared" si="3"/>
        <v>102.18442070949263</v>
      </c>
      <c r="I15" s="226">
        <f t="shared" si="4"/>
        <v>91.487311653909728</v>
      </c>
    </row>
    <row r="16" spans="1:23" ht="14.1" customHeight="1" thickBot="1" x14ac:dyDescent="0.3">
      <c r="A16" s="228" t="s">
        <v>450</v>
      </c>
      <c r="B16" s="229">
        <f t="shared" ref="B16:F16" si="5">B12+B15</f>
        <v>6515.2150000000001</v>
      </c>
      <c r="C16" s="230">
        <f t="shared" si="5"/>
        <v>100.00000000000001</v>
      </c>
      <c r="D16" s="231">
        <f t="shared" si="5"/>
        <v>7498.5609999999997</v>
      </c>
      <c r="E16" s="230">
        <f t="shared" ref="E16:G16" si="6">E12+E15</f>
        <v>100</v>
      </c>
      <c r="F16" s="231">
        <f t="shared" si="5"/>
        <v>7595.16</v>
      </c>
      <c r="G16" s="230">
        <f t="shared" si="6"/>
        <v>100</v>
      </c>
      <c r="H16" s="232">
        <f t="shared" si="3"/>
        <v>115.09307060473061</v>
      </c>
      <c r="I16" s="232">
        <f t="shared" si="4"/>
        <v>101.28823383579864</v>
      </c>
    </row>
  </sheetData>
  <mergeCells count="6">
    <mergeCell ref="I4:I5"/>
    <mergeCell ref="A4:A5"/>
    <mergeCell ref="B4:C4"/>
    <mergeCell ref="D4:E4"/>
    <mergeCell ref="F4:G4"/>
    <mergeCell ref="H4:H5"/>
  </mergeCells>
  <pageMargins left="0.7" right="0.7" top="0.75" bottom="0.75" header="0.3" footer="0.3"/>
  <pageSetup fitToHeight="0" orientation="landscape" r:id="rId1"/>
  <ignoredErrors>
    <ignoredError sqref="C12:C15 D12 E12:E15 F12 D15 F15" formula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1E64-9BE2-4C31-8F0D-D97A8339F51E}">
  <sheetPr codeName="Sheet45"/>
  <dimension ref="A2:T22"/>
  <sheetViews>
    <sheetView zoomScaleNormal="100" workbookViewId="0">
      <selection activeCell="A2" sqref="A2"/>
    </sheetView>
  </sheetViews>
  <sheetFormatPr defaultColWidth="8.5703125" defaultRowHeight="15" x14ac:dyDescent="0.25"/>
  <cols>
    <col min="1" max="1" width="50.7109375" style="29" customWidth="1"/>
    <col min="2" max="4" width="12.5703125" style="29" customWidth="1"/>
    <col min="5" max="5" width="10.42578125" style="29" customWidth="1"/>
    <col min="6" max="6" width="10.42578125" style="29" hidden="1" customWidth="1"/>
    <col min="7" max="7" width="19.140625" style="29" hidden="1" customWidth="1"/>
    <col min="8" max="8" width="35.140625" style="29" hidden="1" customWidth="1"/>
    <col min="9" max="9" width="8.5703125" style="29" hidden="1" customWidth="1"/>
    <col min="10" max="16384" width="8.5703125" style="29"/>
  </cols>
  <sheetData>
    <row r="2" spans="1:20" ht="15" customHeight="1" x14ac:dyDescent="0.25">
      <c r="A2" s="49" t="s">
        <v>451</v>
      </c>
      <c r="B2" s="49"/>
      <c r="C2" s="49"/>
      <c r="D2" s="52" t="s">
        <v>3</v>
      </c>
    </row>
    <row r="3" spans="1:20" x14ac:dyDescent="0.25">
      <c r="A3" s="66" t="s">
        <v>10</v>
      </c>
      <c r="B3" s="195" t="str">
        <f>B12</f>
        <v>2020.</v>
      </c>
      <c r="C3" s="196" t="str">
        <f t="shared" ref="C3:D3" si="0">C12</f>
        <v>2021.</v>
      </c>
      <c r="D3" s="196" t="str">
        <f t="shared" si="0"/>
        <v>2022.</v>
      </c>
    </row>
    <row r="4" spans="1:20" ht="14.1" customHeight="1" x14ac:dyDescent="0.25">
      <c r="A4" s="56" t="s">
        <v>453</v>
      </c>
      <c r="B4" s="197">
        <f>IF(B14&lt;&gt;0,B13*100/B14,0)</f>
        <v>22.866490068311101</v>
      </c>
      <c r="C4" s="198">
        <f>IF(C14&lt;&gt;0,C13*100/C14,0)</f>
        <v>28.718933526313247</v>
      </c>
      <c r="D4" s="198">
        <f>IF(D14&lt;&gt;0,D13*100/D14,0)</f>
        <v>27.374921762526423</v>
      </c>
    </row>
    <row r="5" spans="1:20" ht="14.1" customHeight="1" x14ac:dyDescent="0.25">
      <c r="A5" s="56" t="s">
        <v>454</v>
      </c>
      <c r="B5" s="197">
        <f>IF(B15&lt;&gt;0,B13*100/B15,0)</f>
        <v>33.754199948335021</v>
      </c>
      <c r="C5" s="198">
        <f>IF(C15&lt;&gt;0,C13*100/C15,0)</f>
        <v>40.726044245743168</v>
      </c>
      <c r="D5" s="198">
        <f>IF(D15&lt;&gt;0,D13*100/D15,0)</f>
        <v>38.707741597591578</v>
      </c>
    </row>
    <row r="6" spans="1:20" ht="14.1" customHeight="1" x14ac:dyDescent="0.25">
      <c r="A6" s="56" t="s">
        <v>455</v>
      </c>
      <c r="B6" s="197">
        <f>IF(B16&lt;&gt;0,B15*100/B16,0)</f>
        <v>77.442028906647707</v>
      </c>
      <c r="C6" s="198">
        <f>IF(C16&lt;&gt;0,C15*100/C16,0)</f>
        <v>79.971854927014462</v>
      </c>
      <c r="D6" s="198">
        <f>IF(D16&lt;&gt;0,D15*100/D16,0)</f>
        <v>80.912125816732711</v>
      </c>
    </row>
    <row r="7" spans="1:20" ht="14.1" customHeight="1" x14ac:dyDescent="0.25">
      <c r="A7" s="56" t="s">
        <v>456</v>
      </c>
      <c r="B7" s="197">
        <f>IF(B18+B19&lt;&gt;0,B17*100/(B18+B19),0)</f>
        <v>76.371290948141038</v>
      </c>
      <c r="C7" s="198">
        <f>IF(C18+C19&lt;&gt;0,C17*100/(C18+C19),0)</f>
        <v>69.744329816248523</v>
      </c>
      <c r="D7" s="198">
        <f>IF(D18+D19&lt;&gt;0,D17*100/(D18+D19),0)</f>
        <v>69.795399793610613</v>
      </c>
    </row>
    <row r="8" spans="1:20" ht="14.1" customHeight="1" thickBot="1" x14ac:dyDescent="0.3">
      <c r="A8" s="61" t="s">
        <v>457</v>
      </c>
      <c r="B8" s="199">
        <f>IF(B18+B19+B20&lt;&gt;0,B17*100/(B18+B19+B20),0)</f>
        <v>75.820383564698972</v>
      </c>
      <c r="C8" s="200">
        <f>IF(C18+C19+C20&lt;&gt;0,C17*100/(C18+C19+C20),0)</f>
        <v>69.301515559735279</v>
      </c>
      <c r="D8" s="200">
        <f>IF(D18+D19+D20&lt;&gt;0,D17*100/(D18+D19+D20),0)</f>
        <v>69.358616196883361</v>
      </c>
    </row>
    <row r="9" spans="1:20" ht="25.5" customHeight="1" x14ac:dyDescent="0.25">
      <c r="A9" s="924" t="s">
        <v>458</v>
      </c>
      <c r="B9" s="924"/>
      <c r="C9" s="924"/>
      <c r="D9" s="924"/>
    </row>
    <row r="10" spans="1:20" ht="15.75" x14ac:dyDescent="0.25">
      <c r="B10" s="234"/>
      <c r="C10" s="234"/>
      <c r="D10" s="234"/>
    </row>
    <row r="11" spans="1:20" ht="15.75" x14ac:dyDescent="0.25">
      <c r="A11" s="235"/>
      <c r="B11" s="234"/>
      <c r="C11" s="234"/>
      <c r="D11" s="234"/>
    </row>
    <row r="12" spans="1:20" hidden="1" x14ac:dyDescent="0.25">
      <c r="A12" s="418" t="s">
        <v>174</v>
      </c>
      <c r="B12" s="416" t="s">
        <v>778</v>
      </c>
      <c r="C12" s="416" t="s">
        <v>779</v>
      </c>
      <c r="D12" s="416" t="s">
        <v>780</v>
      </c>
      <c r="E12"/>
      <c r="F12"/>
    </row>
    <row r="13" spans="1:20" customFormat="1" ht="14.1" hidden="1" customHeight="1" x14ac:dyDescent="0.25">
      <c r="A13" s="417" t="s">
        <v>459</v>
      </c>
      <c r="B13" s="328">
        <v>1945.6120000000001</v>
      </c>
      <c r="C13" s="328">
        <v>2743.018</v>
      </c>
      <c r="D13" s="328">
        <v>2671.0129999999999</v>
      </c>
      <c r="F13" t="s">
        <v>502</v>
      </c>
      <c r="G13" t="s">
        <v>495</v>
      </c>
      <c r="I13" s="233" t="s">
        <v>452</v>
      </c>
    </row>
    <row r="14" spans="1:20" customFormat="1" ht="14.1" hidden="1" customHeight="1" x14ac:dyDescent="0.25">
      <c r="A14" s="417" t="s">
        <v>461</v>
      </c>
      <c r="B14" s="328">
        <v>8508.5730000000003</v>
      </c>
      <c r="C14" s="328">
        <v>9551.2530000000006</v>
      </c>
      <c r="D14" s="328">
        <v>9757.1530000000002</v>
      </c>
      <c r="F14" t="s">
        <v>500</v>
      </c>
      <c r="G14" t="s">
        <v>494</v>
      </c>
      <c r="I14" t="s">
        <v>460</v>
      </c>
      <c r="T14" s="25"/>
    </row>
    <row r="15" spans="1:20" customFormat="1" ht="14.1" hidden="1" customHeight="1" x14ac:dyDescent="0.25">
      <c r="A15" s="417" t="s">
        <v>463</v>
      </c>
      <c r="B15" s="328">
        <v>5764.0590000000002</v>
      </c>
      <c r="C15" s="328">
        <v>6735.2920000000004</v>
      </c>
      <c r="D15" s="328">
        <v>6900.4620000000004</v>
      </c>
      <c r="F15" t="s">
        <v>502</v>
      </c>
      <c r="G15" t="s">
        <v>503</v>
      </c>
      <c r="I15" t="s">
        <v>462</v>
      </c>
      <c r="T15" s="25"/>
    </row>
    <row r="16" spans="1:20" customFormat="1" ht="14.1" hidden="1" customHeight="1" x14ac:dyDescent="0.25">
      <c r="A16" s="417" t="s">
        <v>465</v>
      </c>
      <c r="B16" s="328">
        <v>7443.0630000000001</v>
      </c>
      <c r="C16" s="328">
        <v>8422.0779999999995</v>
      </c>
      <c r="D16" s="328">
        <v>8528.3410000000003</v>
      </c>
      <c r="F16" t="s">
        <v>502</v>
      </c>
      <c r="G16" t="s">
        <v>501</v>
      </c>
      <c r="I16" t="s">
        <v>464</v>
      </c>
      <c r="T16" s="25"/>
    </row>
    <row r="17" spans="1:20" customFormat="1" ht="14.1" hidden="1" customHeight="1" x14ac:dyDescent="0.25">
      <c r="A17" s="417" t="s">
        <v>466</v>
      </c>
      <c r="B17" s="328">
        <v>5493.8069999999998</v>
      </c>
      <c r="C17" s="328">
        <v>5705.1350000000002</v>
      </c>
      <c r="D17" s="328">
        <v>5792.91</v>
      </c>
      <c r="F17" t="s">
        <v>500</v>
      </c>
      <c r="G17" t="s">
        <v>496</v>
      </c>
      <c r="I17" t="s">
        <v>138</v>
      </c>
      <c r="T17" s="25"/>
    </row>
    <row r="18" spans="1:20" customFormat="1" ht="14.1" hidden="1" customHeight="1" x14ac:dyDescent="0.25">
      <c r="A18" s="417" t="s">
        <v>467</v>
      </c>
      <c r="B18" s="328">
        <v>6515.2150000000001</v>
      </c>
      <c r="C18" s="328">
        <v>7498.5609999999997</v>
      </c>
      <c r="D18" s="328">
        <v>7595.16</v>
      </c>
      <c r="F18" t="s">
        <v>500</v>
      </c>
      <c r="G18" t="s">
        <v>497</v>
      </c>
      <c r="T18" s="25"/>
    </row>
    <row r="19" spans="1:20" customFormat="1" ht="14.1" hidden="1" customHeight="1" x14ac:dyDescent="0.25">
      <c r="A19" s="417" t="s">
        <v>469</v>
      </c>
      <c r="B19" s="328">
        <v>678.33500000000004</v>
      </c>
      <c r="C19" s="328">
        <v>681.50900000000001</v>
      </c>
      <c r="D19" s="328">
        <v>704.68499999999995</v>
      </c>
      <c r="F19" t="s">
        <v>500</v>
      </c>
      <c r="G19" t="s">
        <v>498</v>
      </c>
      <c r="I19" t="s">
        <v>468</v>
      </c>
      <c r="T19" s="25"/>
    </row>
    <row r="20" spans="1:20" customFormat="1" ht="14.1" hidden="1" customHeight="1" x14ac:dyDescent="0.25">
      <c r="A20" s="417" t="s">
        <v>471</v>
      </c>
      <c r="B20" s="328">
        <v>52.268000000000001</v>
      </c>
      <c r="C20" s="328">
        <v>52.268000000000001</v>
      </c>
      <c r="D20" s="328">
        <v>52.268000000000001</v>
      </c>
      <c r="F20" t="s">
        <v>500</v>
      </c>
      <c r="G20" t="s">
        <v>499</v>
      </c>
      <c r="I20" t="s">
        <v>470</v>
      </c>
      <c r="T20" s="25"/>
    </row>
    <row r="21" spans="1:20" x14ac:dyDescent="0.25">
      <c r="E21"/>
      <c r="F21"/>
      <c r="I21" t="s">
        <v>464</v>
      </c>
    </row>
    <row r="22" spans="1:20" x14ac:dyDescent="0.25">
      <c r="I22" t="s">
        <v>138</v>
      </c>
    </row>
  </sheetData>
  <mergeCells count="1">
    <mergeCell ref="A9:D9"/>
  </mergeCells>
  <pageMargins left="0.7" right="0.7" top="0.75" bottom="0.75" header="0.3" footer="0.3"/>
  <pageSetup orientation="portrait" r:id="rId1"/>
  <ignoredErrors>
    <ignoredError sqref="B5:D5" formula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01"/>
  <dimension ref="A1:I18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12" style="4" customWidth="1"/>
    <col min="2" max="2" width="10.7109375" style="4" customWidth="1"/>
    <col min="3" max="3" width="8.28515625" style="4" customWidth="1"/>
    <col min="4" max="4" width="10.7109375" style="4" customWidth="1"/>
    <col min="5" max="5" width="8.28515625" style="4" customWidth="1"/>
    <col min="6" max="6" width="10.7109375" style="4" customWidth="1"/>
    <col min="7" max="7" width="8.28515625" style="4" customWidth="1"/>
    <col min="8" max="8" width="10.7109375" style="4" customWidth="1"/>
    <col min="9" max="9" width="8.28515625" style="4" customWidth="1"/>
    <col min="10" max="16384" width="9.140625" style="4"/>
  </cols>
  <sheetData>
    <row r="1" spans="1:9" x14ac:dyDescent="0.2">
      <c r="B1" s="128"/>
      <c r="C1" s="128"/>
      <c r="D1" s="128"/>
    </row>
    <row r="2" spans="1:9" ht="15" customHeight="1" x14ac:dyDescent="0.2">
      <c r="A2" s="49" t="s">
        <v>360</v>
      </c>
      <c r="B2" s="49"/>
      <c r="C2" s="49"/>
      <c r="D2" s="49"/>
      <c r="E2" s="49"/>
      <c r="F2" s="49"/>
      <c r="G2" s="49"/>
      <c r="H2" s="49"/>
      <c r="I2" s="282"/>
    </row>
    <row r="3" spans="1:9" x14ac:dyDescent="0.2">
      <c r="A3" s="815" t="s">
        <v>47</v>
      </c>
      <c r="B3" s="928" t="s">
        <v>193</v>
      </c>
      <c r="C3" s="929"/>
      <c r="D3" s="927" t="s">
        <v>194</v>
      </c>
      <c r="E3" s="925"/>
      <c r="F3" s="925"/>
      <c r="G3" s="926"/>
      <c r="H3" s="834" t="s">
        <v>31</v>
      </c>
      <c r="I3" s="834"/>
    </row>
    <row r="4" spans="1:9" ht="22.5" customHeight="1" x14ac:dyDescent="0.2">
      <c r="A4" s="815"/>
      <c r="B4" s="927"/>
      <c r="C4" s="926"/>
      <c r="D4" s="927" t="s">
        <v>152</v>
      </c>
      <c r="E4" s="925"/>
      <c r="F4" s="925" t="s">
        <v>153</v>
      </c>
      <c r="G4" s="926"/>
      <c r="H4" s="925"/>
      <c r="I4" s="925"/>
    </row>
    <row r="5" spans="1:9" ht="29.25" customHeight="1" x14ac:dyDescent="0.2">
      <c r="A5" s="816"/>
      <c r="B5" s="54" t="s">
        <v>154</v>
      </c>
      <c r="C5" s="85" t="s">
        <v>477</v>
      </c>
      <c r="D5" s="54" t="s">
        <v>154</v>
      </c>
      <c r="E5" s="55" t="s">
        <v>477</v>
      </c>
      <c r="F5" s="55" t="s">
        <v>154</v>
      </c>
      <c r="G5" s="85" t="s">
        <v>477</v>
      </c>
      <c r="H5" s="55" t="s">
        <v>154</v>
      </c>
      <c r="I5" s="55" t="s">
        <v>557</v>
      </c>
    </row>
    <row r="6" spans="1:9" ht="14.1" customHeight="1" x14ac:dyDescent="0.2">
      <c r="A6" s="507" t="s">
        <v>796</v>
      </c>
      <c r="B6" s="508">
        <v>1544132</v>
      </c>
      <c r="C6" s="509">
        <v>1232.3340000000001</v>
      </c>
      <c r="D6" s="508">
        <v>1995340</v>
      </c>
      <c r="E6" s="134">
        <v>2142.6959999999999</v>
      </c>
      <c r="F6" s="385">
        <v>1150950</v>
      </c>
      <c r="G6" s="509">
        <v>1916.4839999999999</v>
      </c>
      <c r="H6" s="385">
        <f t="shared" ref="H6:H17" si="0">B6+D6+F6</f>
        <v>4690422</v>
      </c>
      <c r="I6" s="134">
        <f t="shared" ref="I6:I17" si="1">C6+E6+G6</f>
        <v>5291.5139999999992</v>
      </c>
    </row>
    <row r="7" spans="1:9" ht="14.1" customHeight="1" x14ac:dyDescent="0.2">
      <c r="A7" s="507" t="s">
        <v>797</v>
      </c>
      <c r="B7" s="508">
        <v>1672298</v>
      </c>
      <c r="C7" s="509">
        <v>1287.2909999999999</v>
      </c>
      <c r="D7" s="508">
        <v>2186326</v>
      </c>
      <c r="E7" s="134">
        <v>2562.0309999999999</v>
      </c>
      <c r="F7" s="385">
        <v>1271512</v>
      </c>
      <c r="G7" s="509">
        <v>2260.6329999999998</v>
      </c>
      <c r="H7" s="385">
        <f t="shared" si="0"/>
        <v>5130136</v>
      </c>
      <c r="I7" s="134">
        <f t="shared" si="1"/>
        <v>6109.9549999999999</v>
      </c>
    </row>
    <row r="8" spans="1:9" ht="14.1" customHeight="1" x14ac:dyDescent="0.2">
      <c r="A8" s="507" t="s">
        <v>793</v>
      </c>
      <c r="B8" s="508">
        <v>1834036</v>
      </c>
      <c r="C8" s="509">
        <v>1541.3040000000001</v>
      </c>
      <c r="D8" s="508">
        <v>2461577</v>
      </c>
      <c r="E8" s="134">
        <v>3324.1950000000002</v>
      </c>
      <c r="F8" s="385">
        <v>1463944</v>
      </c>
      <c r="G8" s="509">
        <v>3068.1880000000001</v>
      </c>
      <c r="H8" s="385">
        <f t="shared" si="0"/>
        <v>5759557</v>
      </c>
      <c r="I8" s="134">
        <f t="shared" si="1"/>
        <v>7933.6869999999999</v>
      </c>
    </row>
    <row r="9" spans="1:9" ht="14.1" customHeight="1" x14ac:dyDescent="0.2">
      <c r="A9" s="507" t="s">
        <v>798</v>
      </c>
      <c r="B9" s="508">
        <v>1727601</v>
      </c>
      <c r="C9" s="509">
        <v>1556.393</v>
      </c>
      <c r="D9" s="508">
        <v>2378991</v>
      </c>
      <c r="E9" s="134">
        <v>3221.1579999999999</v>
      </c>
      <c r="F9" s="385">
        <v>1410793</v>
      </c>
      <c r="G9" s="509">
        <v>2828.625</v>
      </c>
      <c r="H9" s="385">
        <f t="shared" si="0"/>
        <v>5517385</v>
      </c>
      <c r="I9" s="134">
        <f t="shared" si="1"/>
        <v>7606.1759999999995</v>
      </c>
    </row>
    <row r="10" spans="1:9" ht="14.1" customHeight="1" x14ac:dyDescent="0.2">
      <c r="A10" s="507" t="s">
        <v>799</v>
      </c>
      <c r="B10" s="508">
        <v>1766766</v>
      </c>
      <c r="C10" s="509">
        <v>1657.6690000000001</v>
      </c>
      <c r="D10" s="508">
        <v>2513057</v>
      </c>
      <c r="E10" s="134">
        <v>2957.2370000000001</v>
      </c>
      <c r="F10" s="385">
        <v>1464478</v>
      </c>
      <c r="G10" s="509">
        <v>2750.1489999999999</v>
      </c>
      <c r="H10" s="385">
        <f t="shared" si="0"/>
        <v>5744301</v>
      </c>
      <c r="I10" s="134">
        <f t="shared" si="1"/>
        <v>7365.0550000000003</v>
      </c>
    </row>
    <row r="11" spans="1:9" ht="14.1" customHeight="1" x14ac:dyDescent="0.2">
      <c r="A11" s="507" t="s">
        <v>794</v>
      </c>
      <c r="B11" s="508">
        <v>1799941</v>
      </c>
      <c r="C11" s="509">
        <v>1552.5260000000001</v>
      </c>
      <c r="D11" s="508">
        <v>2545126</v>
      </c>
      <c r="E11" s="134">
        <v>3103.0520000000001</v>
      </c>
      <c r="F11" s="385">
        <v>1457955</v>
      </c>
      <c r="G11" s="509">
        <v>2760.5990000000002</v>
      </c>
      <c r="H11" s="385">
        <f t="shared" si="0"/>
        <v>5803022</v>
      </c>
      <c r="I11" s="134">
        <f t="shared" si="1"/>
        <v>7416.1770000000006</v>
      </c>
    </row>
    <row r="12" spans="1:9" ht="14.1" customHeight="1" x14ac:dyDescent="0.2">
      <c r="A12" s="507" t="s">
        <v>800</v>
      </c>
      <c r="B12" s="508">
        <v>1778420</v>
      </c>
      <c r="C12" s="509">
        <v>1977.6790000000001</v>
      </c>
      <c r="D12" s="508">
        <v>2619375</v>
      </c>
      <c r="E12" s="134">
        <v>2961.777</v>
      </c>
      <c r="F12" s="385">
        <v>1441033</v>
      </c>
      <c r="G12" s="509">
        <v>2650.29</v>
      </c>
      <c r="H12" s="385">
        <f t="shared" si="0"/>
        <v>5838828</v>
      </c>
      <c r="I12" s="134">
        <f t="shared" si="1"/>
        <v>7589.7460000000001</v>
      </c>
    </row>
    <row r="13" spans="1:9" ht="14.1" customHeight="1" x14ac:dyDescent="0.2">
      <c r="A13" s="507" t="s">
        <v>801</v>
      </c>
      <c r="B13" s="508">
        <v>1798403</v>
      </c>
      <c r="C13" s="509">
        <v>2275.7130000000002</v>
      </c>
      <c r="D13" s="508">
        <v>2637436</v>
      </c>
      <c r="E13" s="134">
        <v>2977.835</v>
      </c>
      <c r="F13" s="385">
        <v>1491032</v>
      </c>
      <c r="G13" s="509">
        <v>2962.9229999999998</v>
      </c>
      <c r="H13" s="385">
        <f t="shared" si="0"/>
        <v>5926871</v>
      </c>
      <c r="I13" s="134">
        <f t="shared" si="1"/>
        <v>8216.4710000000014</v>
      </c>
    </row>
    <row r="14" spans="1:9" ht="14.1" customHeight="1" x14ac:dyDescent="0.2">
      <c r="A14" s="507" t="s">
        <v>795</v>
      </c>
      <c r="B14" s="508">
        <v>1799573</v>
      </c>
      <c r="C14" s="509">
        <v>1792.537</v>
      </c>
      <c r="D14" s="508">
        <v>2685702</v>
      </c>
      <c r="E14" s="134">
        <v>3117.4340000000002</v>
      </c>
      <c r="F14" s="385">
        <v>1444318</v>
      </c>
      <c r="G14" s="509">
        <v>3147.53</v>
      </c>
      <c r="H14" s="385">
        <f t="shared" si="0"/>
        <v>5929593</v>
      </c>
      <c r="I14" s="134">
        <f t="shared" si="1"/>
        <v>8057.5010000000002</v>
      </c>
    </row>
    <row r="15" spans="1:9" ht="14.1" customHeight="1" x14ac:dyDescent="0.2">
      <c r="A15" s="507" t="s">
        <v>802</v>
      </c>
      <c r="B15" s="508">
        <v>1871875</v>
      </c>
      <c r="C15" s="509">
        <v>1779.4739999999999</v>
      </c>
      <c r="D15" s="508">
        <v>2624737</v>
      </c>
      <c r="E15" s="134">
        <v>2976.442</v>
      </c>
      <c r="F15" s="385">
        <v>1449143</v>
      </c>
      <c r="G15" s="509">
        <v>2772.2310000000002</v>
      </c>
      <c r="H15" s="385">
        <f t="shared" si="0"/>
        <v>5945755</v>
      </c>
      <c r="I15" s="134">
        <f t="shared" si="1"/>
        <v>7528.1470000000008</v>
      </c>
    </row>
    <row r="16" spans="1:9" ht="14.1" customHeight="1" x14ac:dyDescent="0.2">
      <c r="A16" s="507" t="s">
        <v>803</v>
      </c>
      <c r="B16" s="508">
        <v>1781279</v>
      </c>
      <c r="C16" s="509">
        <v>1691.279</v>
      </c>
      <c r="D16" s="508">
        <v>2603575</v>
      </c>
      <c r="E16" s="134">
        <v>3025.87</v>
      </c>
      <c r="F16" s="385">
        <v>1435651</v>
      </c>
      <c r="G16" s="509">
        <v>2800.1529999999998</v>
      </c>
      <c r="H16" s="385">
        <f t="shared" si="0"/>
        <v>5820505</v>
      </c>
      <c r="I16" s="134">
        <f t="shared" si="1"/>
        <v>7517.3019999999997</v>
      </c>
    </row>
    <row r="17" spans="1:9" ht="14.1" customHeight="1" x14ac:dyDescent="0.2">
      <c r="A17" s="507" t="s">
        <v>792</v>
      </c>
      <c r="B17" s="508">
        <v>1854815</v>
      </c>
      <c r="C17" s="509">
        <v>1857.2370000000001</v>
      </c>
      <c r="D17" s="508">
        <v>2779374</v>
      </c>
      <c r="E17" s="134">
        <v>3670.58</v>
      </c>
      <c r="F17" s="385">
        <v>1539685</v>
      </c>
      <c r="G17" s="509">
        <v>3452.1080000000002</v>
      </c>
      <c r="H17" s="385">
        <f t="shared" si="0"/>
        <v>6173874</v>
      </c>
      <c r="I17" s="134">
        <f t="shared" si="1"/>
        <v>8979.9249999999993</v>
      </c>
    </row>
    <row r="18" spans="1:9" ht="14.1" customHeight="1" thickBot="1" x14ac:dyDescent="0.25">
      <c r="A18" s="510" t="s">
        <v>46</v>
      </c>
      <c r="B18" s="511">
        <f t="shared" ref="B18:I18" si="2">SUM(B6:B17)</f>
        <v>21229139</v>
      </c>
      <c r="C18" s="512">
        <f t="shared" si="2"/>
        <v>20201.435999999998</v>
      </c>
      <c r="D18" s="511">
        <f t="shared" si="2"/>
        <v>30030616</v>
      </c>
      <c r="E18" s="135">
        <f t="shared" si="2"/>
        <v>36040.307000000001</v>
      </c>
      <c r="F18" s="505">
        <f t="shared" si="2"/>
        <v>17020494</v>
      </c>
      <c r="G18" s="512">
        <f t="shared" si="2"/>
        <v>33369.913</v>
      </c>
      <c r="H18" s="505">
        <f t="shared" si="2"/>
        <v>68280249</v>
      </c>
      <c r="I18" s="135">
        <f t="shared" si="2"/>
        <v>89611.656000000003</v>
      </c>
    </row>
  </sheetData>
  <mergeCells count="6">
    <mergeCell ref="A3:A5"/>
    <mergeCell ref="H3:I4"/>
    <mergeCell ref="F4:G4"/>
    <mergeCell ref="D4:E4"/>
    <mergeCell ref="D3:G3"/>
    <mergeCell ref="B3:C4"/>
  </mergeCells>
  <pageMargins left="0.7" right="0.7" top="0.75" bottom="0.75" header="0.3" footer="0.3"/>
  <pageSetup paperSize="9" scale="99" orientation="portrait" verticalDpi="0" r:id="rId1"/>
  <colBreaks count="1" manualBreakCount="1">
    <brk id="9" max="1048575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07">
    <tabColor theme="0" tint="-4.9989318521683403E-2"/>
  </sheetPr>
  <dimension ref="A1:J13"/>
  <sheetViews>
    <sheetView topLeftCell="B1" zoomScaleNormal="100" workbookViewId="0">
      <selection activeCell="B2" sqref="B2"/>
    </sheetView>
  </sheetViews>
  <sheetFormatPr defaultColWidth="9.140625" defaultRowHeight="12" x14ac:dyDescent="0.2"/>
  <cols>
    <col min="1" max="1" width="9.5703125" style="4" hidden="1" customWidth="1"/>
    <col min="2" max="2" width="29.5703125" style="4" customWidth="1"/>
    <col min="3" max="3" width="12.85546875" style="4" customWidth="1"/>
    <col min="4" max="4" width="26" style="4" customWidth="1"/>
    <col min="5" max="5" width="18.28515625" style="4" customWidth="1"/>
    <col min="6" max="6" width="9.140625" style="4"/>
    <col min="7" max="7" width="12.42578125" style="4" customWidth="1"/>
    <col min="8" max="8" width="12.140625" style="4" customWidth="1"/>
    <col min="9" max="9" width="9.28515625" style="4" customWidth="1"/>
    <col min="10" max="10" width="9.7109375" style="4" customWidth="1"/>
    <col min="11" max="16384" width="9.140625" style="4"/>
  </cols>
  <sheetData>
    <row r="1" spans="2:10" x14ac:dyDescent="0.2">
      <c r="B1" s="128"/>
      <c r="C1" s="128"/>
    </row>
    <row r="2" spans="2:10" x14ac:dyDescent="0.2">
      <c r="B2" s="49" t="s">
        <v>323</v>
      </c>
      <c r="C2" s="49"/>
      <c r="D2" s="49"/>
      <c r="E2" s="49"/>
      <c r="F2" s="49"/>
      <c r="G2" s="49"/>
      <c r="H2" s="49"/>
      <c r="I2" s="49"/>
      <c r="J2" s="282" t="s">
        <v>481</v>
      </c>
    </row>
    <row r="3" spans="2:10" x14ac:dyDescent="0.2">
      <c r="B3" s="934" t="s">
        <v>156</v>
      </c>
      <c r="C3" s="930" t="s">
        <v>157</v>
      </c>
      <c r="D3" s="930" t="s">
        <v>158</v>
      </c>
      <c r="E3" s="930" t="s">
        <v>159</v>
      </c>
      <c r="F3" s="931" t="s">
        <v>780</v>
      </c>
      <c r="G3" s="932"/>
      <c r="H3" s="932"/>
      <c r="I3" s="932"/>
      <c r="J3" s="933"/>
    </row>
    <row r="4" spans="2:10" ht="24" customHeight="1" x14ac:dyDescent="0.2">
      <c r="B4" s="934"/>
      <c r="C4" s="930"/>
      <c r="D4" s="930"/>
      <c r="E4" s="930"/>
      <c r="F4" s="329" t="s">
        <v>488</v>
      </c>
      <c r="G4" s="329" t="s">
        <v>181</v>
      </c>
      <c r="H4" s="329" t="s">
        <v>173</v>
      </c>
      <c r="I4" s="329" t="s">
        <v>249</v>
      </c>
      <c r="J4" s="330" t="s">
        <v>1</v>
      </c>
    </row>
    <row r="5" spans="2:10" ht="15" customHeight="1" x14ac:dyDescent="0.2">
      <c r="B5" s="331" t="s">
        <v>782</v>
      </c>
      <c r="C5" s="332" t="s">
        <v>804</v>
      </c>
      <c r="D5" s="332" t="s">
        <v>805</v>
      </c>
      <c r="E5" s="333" t="s">
        <v>806</v>
      </c>
      <c r="F5" s="334">
        <v>2820.317</v>
      </c>
      <c r="G5" s="334">
        <v>253.95400000000001</v>
      </c>
      <c r="H5" s="334">
        <v>1611.883</v>
      </c>
      <c r="I5" s="334">
        <v>2207.8159999999998</v>
      </c>
      <c r="J5" s="335">
        <v>675</v>
      </c>
    </row>
    <row r="6" spans="2:10" ht="15" customHeight="1" x14ac:dyDescent="0.2">
      <c r="B6" s="336" t="s">
        <v>783</v>
      </c>
      <c r="C6" s="337" t="s">
        <v>804</v>
      </c>
      <c r="D6" s="337" t="s">
        <v>807</v>
      </c>
      <c r="E6" s="338" t="s">
        <v>808</v>
      </c>
      <c r="F6" s="339">
        <v>1962.127</v>
      </c>
      <c r="G6" s="339">
        <v>195.69</v>
      </c>
      <c r="H6" s="339">
        <v>1056.463</v>
      </c>
      <c r="I6" s="339">
        <v>1611.038</v>
      </c>
      <c r="J6" s="340">
        <v>496</v>
      </c>
    </row>
    <row r="7" spans="2:10" ht="15" customHeight="1" x14ac:dyDescent="0.2">
      <c r="B7" s="336" t="s">
        <v>784</v>
      </c>
      <c r="C7" s="337" t="s">
        <v>804</v>
      </c>
      <c r="D7" s="337" t="s">
        <v>809</v>
      </c>
      <c r="E7" s="338" t="s">
        <v>810</v>
      </c>
      <c r="F7" s="339">
        <v>1440.6489999999999</v>
      </c>
      <c r="G7" s="339">
        <v>281.80200000000002</v>
      </c>
      <c r="H7" s="339">
        <v>876.05200000000002</v>
      </c>
      <c r="I7" s="339">
        <v>1050.386</v>
      </c>
      <c r="J7" s="340">
        <v>422</v>
      </c>
    </row>
    <row r="8" spans="2:10" ht="15" customHeight="1" x14ac:dyDescent="0.2">
      <c r="B8" s="336" t="s">
        <v>785</v>
      </c>
      <c r="C8" s="337" t="s">
        <v>804</v>
      </c>
      <c r="D8" s="337" t="s">
        <v>811</v>
      </c>
      <c r="E8" s="338" t="s">
        <v>812</v>
      </c>
      <c r="F8" s="339">
        <v>1046.1400000000001</v>
      </c>
      <c r="G8" s="339">
        <v>151.00200000000001</v>
      </c>
      <c r="H8" s="339">
        <v>653.16999999999996</v>
      </c>
      <c r="I8" s="339">
        <v>809.81700000000001</v>
      </c>
      <c r="J8" s="340">
        <v>371</v>
      </c>
    </row>
    <row r="9" spans="2:10" ht="15" customHeight="1" x14ac:dyDescent="0.2">
      <c r="B9" s="336" t="s">
        <v>786</v>
      </c>
      <c r="C9" s="337" t="s">
        <v>804</v>
      </c>
      <c r="D9" s="337" t="s">
        <v>813</v>
      </c>
      <c r="E9" s="338" t="s">
        <v>814</v>
      </c>
      <c r="F9" s="339">
        <v>968.40200000000004</v>
      </c>
      <c r="G9" s="339">
        <v>160.55000000000001</v>
      </c>
      <c r="H9" s="339">
        <v>655.32100000000003</v>
      </c>
      <c r="I9" s="339">
        <v>767.51300000000003</v>
      </c>
      <c r="J9" s="340">
        <v>345</v>
      </c>
    </row>
    <row r="10" spans="2:10" ht="15" customHeight="1" x14ac:dyDescent="0.2">
      <c r="B10" s="336" t="s">
        <v>787</v>
      </c>
      <c r="C10" s="337" t="s">
        <v>804</v>
      </c>
      <c r="D10" s="337" t="s">
        <v>815</v>
      </c>
      <c r="E10" s="338" t="s">
        <v>816</v>
      </c>
      <c r="F10" s="339">
        <v>716.78099999999995</v>
      </c>
      <c r="G10" s="339">
        <v>89.405000000000001</v>
      </c>
      <c r="H10" s="339">
        <v>527.45399999999995</v>
      </c>
      <c r="I10" s="339">
        <v>516.08799999999997</v>
      </c>
      <c r="J10" s="340">
        <v>293</v>
      </c>
    </row>
    <row r="11" spans="2:10" ht="24" x14ac:dyDescent="0.2">
      <c r="B11" s="336" t="s">
        <v>788</v>
      </c>
      <c r="C11" s="337" t="s">
        <v>804</v>
      </c>
      <c r="D11" s="337" t="s">
        <v>817</v>
      </c>
      <c r="E11" s="338" t="s">
        <v>818</v>
      </c>
      <c r="F11" s="339">
        <v>519.19500000000005</v>
      </c>
      <c r="G11" s="339">
        <v>57.993000000000002</v>
      </c>
      <c r="H11" s="339">
        <v>255.042</v>
      </c>
      <c r="I11" s="339">
        <v>401.38</v>
      </c>
      <c r="J11" s="340">
        <v>160</v>
      </c>
    </row>
    <row r="12" spans="2:10" ht="15" customHeight="1" x14ac:dyDescent="0.2">
      <c r="B12" s="341" t="s">
        <v>789</v>
      </c>
      <c r="C12" s="342" t="s">
        <v>819</v>
      </c>
      <c r="D12" s="342" t="s">
        <v>820</v>
      </c>
      <c r="E12" s="343" t="s">
        <v>821</v>
      </c>
      <c r="F12" s="344">
        <v>283.54199999999997</v>
      </c>
      <c r="G12" s="344">
        <v>25.635000000000002</v>
      </c>
      <c r="H12" s="344">
        <v>157.52500000000001</v>
      </c>
      <c r="I12" s="344">
        <v>231.12200000000001</v>
      </c>
      <c r="J12" s="345">
        <v>184</v>
      </c>
    </row>
    <row r="13" spans="2:10" ht="15" customHeight="1" thickBot="1" x14ac:dyDescent="0.25">
      <c r="B13" s="346"/>
      <c r="C13" s="347"/>
      <c r="D13" s="348"/>
      <c r="E13" s="349" t="s">
        <v>46</v>
      </c>
      <c r="F13" s="349">
        <f>SUM(F5:F12)</f>
        <v>9757.1529999999966</v>
      </c>
      <c r="G13" s="349">
        <f t="shared" ref="G13:I13" si="0">SUM(G5:G12)</f>
        <v>1216.0309999999999</v>
      </c>
      <c r="H13" s="349">
        <f t="shared" si="0"/>
        <v>5792.91</v>
      </c>
      <c r="I13" s="349">
        <f t="shared" si="0"/>
        <v>7595.16</v>
      </c>
      <c r="J13" s="513">
        <f>SUM(J5:J12)</f>
        <v>2946</v>
      </c>
    </row>
  </sheetData>
  <sortState xmlns:xlrd2="http://schemas.microsoft.com/office/spreadsheetml/2017/richdata2" ref="B23:K30">
    <sortCondition ref="B23:B30"/>
  </sortState>
  <mergeCells count="5">
    <mergeCell ref="C3:C4"/>
    <mergeCell ref="D3:D4"/>
    <mergeCell ref="E3:E4"/>
    <mergeCell ref="F3:J3"/>
    <mergeCell ref="B3:B4"/>
  </mergeCells>
  <pageMargins left="0.7" right="0.7" top="0.75" bottom="0.75" header="0.3" footer="0.3"/>
  <pageSetup paperSize="9" scale="95" orientation="landscape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0" tint="-4.9989318521683403E-2"/>
  </sheetPr>
  <dimension ref="A2:HW48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53.28515625" style="4" bestFit="1" customWidth="1"/>
    <col min="2" max="2" width="7.5703125" style="4" customWidth="1"/>
    <col min="3" max="3" width="4.85546875" style="4" customWidth="1"/>
    <col min="4" max="4" width="7.5703125" style="4" customWidth="1"/>
    <col min="5" max="5" width="4.85546875" style="4" customWidth="1"/>
    <col min="6" max="6" width="7.5703125" style="4" customWidth="1"/>
    <col min="7" max="7" width="4.85546875" style="4" customWidth="1"/>
    <col min="8" max="8" width="7.28515625" style="4" bestFit="1" customWidth="1"/>
    <col min="9" max="9" width="9.140625" style="4" hidden="1" customWidth="1"/>
    <col min="10" max="16384" width="9.140625" style="4"/>
  </cols>
  <sheetData>
    <row r="2" spans="1:231" ht="12.75" thickBot="1" x14ac:dyDescent="0.25">
      <c r="A2" s="49" t="s">
        <v>684</v>
      </c>
      <c r="B2" s="49"/>
      <c r="C2" s="49"/>
      <c r="D2" s="49"/>
      <c r="E2" s="49"/>
      <c r="F2" s="49"/>
      <c r="G2" s="49"/>
      <c r="H2" s="52" t="s">
        <v>685</v>
      </c>
    </row>
    <row r="3" spans="1:231" ht="18.600000000000001" customHeight="1" x14ac:dyDescent="0.2">
      <c r="A3" s="610"/>
      <c r="B3" s="611" t="s">
        <v>778</v>
      </c>
      <c r="C3" s="637" t="s">
        <v>3</v>
      </c>
      <c r="D3" s="611" t="s">
        <v>779</v>
      </c>
      <c r="E3" s="637" t="s">
        <v>3</v>
      </c>
      <c r="F3" s="611" t="s">
        <v>780</v>
      </c>
      <c r="G3" s="637" t="s">
        <v>3</v>
      </c>
      <c r="H3" s="612" t="s">
        <v>9</v>
      </c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  <c r="AR3" s="613"/>
      <c r="AS3" s="613"/>
      <c r="AT3" s="613"/>
      <c r="AU3" s="613"/>
      <c r="AV3" s="613"/>
      <c r="AW3" s="613"/>
      <c r="AX3" s="613"/>
      <c r="AY3" s="613"/>
      <c r="AZ3" s="613"/>
      <c r="BA3" s="613"/>
      <c r="BB3" s="613"/>
      <c r="BC3" s="613"/>
      <c r="BD3" s="613"/>
      <c r="BE3" s="613"/>
      <c r="BF3" s="613"/>
      <c r="BG3" s="613"/>
      <c r="BH3" s="613"/>
      <c r="BI3" s="613"/>
      <c r="BJ3" s="613"/>
      <c r="BK3" s="613"/>
      <c r="BL3" s="613"/>
      <c r="BM3" s="613"/>
      <c r="BN3" s="613"/>
      <c r="BO3" s="613"/>
      <c r="BP3" s="613"/>
      <c r="BQ3" s="613"/>
      <c r="BR3" s="613"/>
      <c r="BS3" s="613"/>
      <c r="BT3" s="613"/>
      <c r="BU3" s="613"/>
      <c r="BV3" s="613"/>
      <c r="BW3" s="613"/>
      <c r="BX3" s="613"/>
      <c r="BY3" s="613"/>
      <c r="BZ3" s="613"/>
      <c r="CA3" s="613"/>
      <c r="CB3" s="613"/>
      <c r="CC3" s="613"/>
      <c r="CD3" s="613"/>
      <c r="CE3" s="613"/>
      <c r="CF3" s="613"/>
      <c r="CG3" s="613"/>
      <c r="CH3" s="613"/>
      <c r="CI3" s="613"/>
      <c r="CJ3" s="613"/>
      <c r="CK3" s="613"/>
      <c r="CL3" s="613"/>
      <c r="CM3" s="613"/>
      <c r="CN3" s="613"/>
      <c r="CO3" s="613"/>
      <c r="CP3" s="613"/>
      <c r="CQ3" s="613"/>
      <c r="CR3" s="613"/>
      <c r="CS3" s="613"/>
      <c r="CT3" s="613"/>
      <c r="CU3" s="613"/>
      <c r="CV3" s="613"/>
      <c r="CW3" s="613"/>
      <c r="CX3" s="613"/>
      <c r="CY3" s="613"/>
      <c r="CZ3" s="613"/>
      <c r="DA3" s="613"/>
      <c r="DB3" s="613"/>
      <c r="DC3" s="613"/>
      <c r="DD3" s="613"/>
      <c r="DE3" s="613"/>
      <c r="DF3" s="613"/>
      <c r="DG3" s="613"/>
      <c r="DH3" s="613"/>
      <c r="DI3" s="613"/>
      <c r="DJ3" s="613"/>
      <c r="DK3" s="613"/>
      <c r="DL3" s="613"/>
      <c r="DM3" s="613"/>
      <c r="DN3" s="613"/>
      <c r="DO3" s="613"/>
      <c r="DP3" s="613"/>
      <c r="DQ3" s="613"/>
      <c r="DR3" s="613"/>
      <c r="DS3" s="613"/>
      <c r="DT3" s="613"/>
      <c r="DU3" s="613"/>
      <c r="DV3" s="613"/>
      <c r="DW3" s="613"/>
      <c r="DX3" s="613"/>
      <c r="DY3" s="613"/>
      <c r="DZ3" s="613"/>
      <c r="EA3" s="613"/>
      <c r="EB3" s="613"/>
      <c r="EC3" s="613"/>
      <c r="ED3" s="613"/>
      <c r="EE3" s="613"/>
      <c r="EF3" s="613"/>
      <c r="EG3" s="613"/>
      <c r="EH3" s="613"/>
      <c r="EI3" s="613"/>
      <c r="EJ3" s="613"/>
      <c r="EK3" s="613"/>
      <c r="EL3" s="613"/>
      <c r="EM3" s="613"/>
      <c r="EN3" s="613"/>
      <c r="EO3" s="613"/>
      <c r="EP3" s="613"/>
      <c r="EQ3" s="613"/>
      <c r="ER3" s="613"/>
      <c r="ES3" s="613"/>
      <c r="ET3" s="613"/>
      <c r="EU3" s="613"/>
      <c r="EV3" s="613"/>
      <c r="EW3" s="613"/>
      <c r="EX3" s="613"/>
      <c r="EY3" s="613"/>
      <c r="EZ3" s="613"/>
      <c r="FA3" s="613"/>
      <c r="FB3" s="613"/>
      <c r="FC3" s="613"/>
      <c r="FD3" s="613"/>
      <c r="FE3" s="613"/>
      <c r="FF3" s="613"/>
      <c r="FG3" s="613"/>
      <c r="FH3" s="613"/>
      <c r="FI3" s="613"/>
      <c r="FJ3" s="613"/>
      <c r="FK3" s="613"/>
      <c r="FL3" s="613"/>
      <c r="FM3" s="613"/>
      <c r="FN3" s="613"/>
      <c r="FO3" s="613"/>
      <c r="FP3" s="613"/>
      <c r="FQ3" s="613"/>
      <c r="FR3" s="613"/>
      <c r="FS3" s="613"/>
      <c r="FT3" s="613"/>
      <c r="FU3" s="613"/>
      <c r="FV3" s="613"/>
      <c r="FW3" s="613"/>
      <c r="FX3" s="613"/>
      <c r="FY3" s="613"/>
      <c r="FZ3" s="613"/>
      <c r="GA3" s="613"/>
      <c r="GB3" s="613"/>
      <c r="GC3" s="613"/>
      <c r="GD3" s="613"/>
      <c r="GE3" s="613"/>
      <c r="GF3" s="613"/>
      <c r="GG3" s="613"/>
      <c r="GH3" s="613"/>
      <c r="GI3" s="613"/>
      <c r="GJ3" s="613"/>
      <c r="GK3" s="613"/>
      <c r="GL3" s="613"/>
      <c r="GM3" s="613"/>
      <c r="GN3" s="613"/>
      <c r="GO3" s="613"/>
      <c r="GP3" s="613"/>
      <c r="GQ3" s="613"/>
      <c r="GR3" s="613"/>
      <c r="GS3" s="613"/>
      <c r="GT3" s="613"/>
      <c r="GU3" s="613"/>
      <c r="GV3" s="613"/>
      <c r="GW3" s="613"/>
      <c r="GX3" s="613"/>
      <c r="GY3" s="613"/>
      <c r="GZ3" s="613"/>
      <c r="HA3" s="613"/>
      <c r="HB3" s="613"/>
      <c r="HC3" s="613"/>
      <c r="HD3" s="613"/>
      <c r="HE3" s="613"/>
      <c r="HF3" s="613"/>
      <c r="HG3" s="613"/>
      <c r="HH3" s="613"/>
      <c r="HI3" s="613"/>
      <c r="HJ3" s="613"/>
      <c r="HK3" s="613"/>
      <c r="HL3" s="613"/>
      <c r="HM3" s="613"/>
      <c r="HN3" s="613"/>
      <c r="HO3" s="613"/>
      <c r="HP3" s="613"/>
      <c r="HQ3" s="613"/>
      <c r="HR3" s="613"/>
      <c r="HS3" s="613"/>
      <c r="HT3" s="613"/>
      <c r="HU3" s="613"/>
      <c r="HV3" s="613"/>
      <c r="HW3" s="613"/>
    </row>
    <row r="4" spans="1:231" x14ac:dyDescent="0.2">
      <c r="A4" s="618" t="s">
        <v>644</v>
      </c>
      <c r="B4" s="622"/>
      <c r="C4" s="638"/>
      <c r="D4" s="622"/>
      <c r="E4" s="638"/>
      <c r="F4" s="622"/>
      <c r="G4" s="638"/>
      <c r="H4" s="62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3"/>
      <c r="AA4" s="613"/>
      <c r="AB4" s="613"/>
      <c r="AC4" s="613"/>
      <c r="AD4" s="613"/>
      <c r="AE4" s="613"/>
      <c r="AF4" s="613"/>
      <c r="AG4" s="613"/>
      <c r="AH4" s="613"/>
      <c r="AI4" s="613"/>
      <c r="AJ4" s="613"/>
      <c r="AK4" s="613"/>
      <c r="AL4" s="613"/>
      <c r="AM4" s="613"/>
      <c r="AN4" s="613"/>
      <c r="AO4" s="613"/>
      <c r="AP4" s="613"/>
      <c r="AQ4" s="613"/>
      <c r="AR4" s="613"/>
      <c r="AS4" s="613"/>
      <c r="AT4" s="613"/>
      <c r="AU4" s="613"/>
      <c r="AV4" s="613"/>
      <c r="AW4" s="613"/>
      <c r="AX4" s="613"/>
      <c r="AY4" s="613"/>
      <c r="AZ4" s="613"/>
      <c r="BA4" s="613"/>
      <c r="BB4" s="613"/>
      <c r="BC4" s="613"/>
      <c r="BD4" s="613"/>
      <c r="BE4" s="613"/>
      <c r="BF4" s="613"/>
      <c r="BG4" s="613"/>
      <c r="BH4" s="613"/>
      <c r="BI4" s="613"/>
      <c r="BJ4" s="613"/>
      <c r="BK4" s="613"/>
      <c r="BL4" s="613"/>
      <c r="BM4" s="613"/>
      <c r="BN4" s="613"/>
      <c r="BO4" s="613"/>
      <c r="BP4" s="613"/>
      <c r="BQ4" s="613"/>
      <c r="BR4" s="613"/>
      <c r="BS4" s="613"/>
      <c r="BT4" s="613"/>
      <c r="BU4" s="613"/>
      <c r="BV4" s="613"/>
      <c r="BW4" s="613"/>
      <c r="BX4" s="613"/>
      <c r="BY4" s="613"/>
      <c r="BZ4" s="613"/>
      <c r="CA4" s="613"/>
      <c r="CB4" s="613"/>
      <c r="CC4" s="613"/>
      <c r="CD4" s="613"/>
      <c r="CE4" s="613"/>
      <c r="CF4" s="613"/>
      <c r="CG4" s="613"/>
      <c r="CH4" s="613"/>
      <c r="CI4" s="613"/>
      <c r="CJ4" s="613"/>
      <c r="CK4" s="613"/>
      <c r="CL4" s="613"/>
      <c r="CM4" s="613"/>
      <c r="CN4" s="613"/>
      <c r="CO4" s="613"/>
      <c r="CP4" s="613"/>
      <c r="CQ4" s="613"/>
      <c r="CR4" s="613"/>
      <c r="CS4" s="613"/>
      <c r="CT4" s="613"/>
      <c r="CU4" s="613"/>
      <c r="CV4" s="613"/>
      <c r="CW4" s="613"/>
      <c r="CX4" s="613"/>
      <c r="CY4" s="613"/>
      <c r="CZ4" s="613"/>
      <c r="DA4" s="613"/>
      <c r="DB4" s="613"/>
      <c r="DC4" s="613"/>
      <c r="DD4" s="613"/>
      <c r="DE4" s="613"/>
      <c r="DF4" s="613"/>
      <c r="DG4" s="613"/>
      <c r="DH4" s="613"/>
      <c r="DI4" s="613"/>
      <c r="DJ4" s="613"/>
      <c r="DK4" s="613"/>
      <c r="DL4" s="613"/>
      <c r="DM4" s="613"/>
      <c r="DN4" s="613"/>
      <c r="DO4" s="613"/>
      <c r="DP4" s="613"/>
      <c r="DQ4" s="613"/>
      <c r="DR4" s="613"/>
      <c r="DS4" s="613"/>
      <c r="DT4" s="613"/>
      <c r="DU4" s="613"/>
      <c r="DV4" s="613"/>
      <c r="DW4" s="613"/>
      <c r="DX4" s="613"/>
      <c r="DY4" s="613"/>
      <c r="DZ4" s="613"/>
      <c r="EA4" s="613"/>
      <c r="EB4" s="613"/>
      <c r="EC4" s="613"/>
      <c r="ED4" s="613"/>
      <c r="EE4" s="613"/>
      <c r="EF4" s="613"/>
      <c r="EG4" s="613"/>
      <c r="EH4" s="613"/>
      <c r="EI4" s="613"/>
      <c r="EJ4" s="613"/>
      <c r="EK4" s="613"/>
      <c r="EL4" s="613"/>
      <c r="EM4" s="613"/>
      <c r="EN4" s="613"/>
      <c r="EO4" s="613"/>
      <c r="EP4" s="613"/>
      <c r="EQ4" s="613"/>
      <c r="ER4" s="613"/>
      <c r="ES4" s="613"/>
      <c r="ET4" s="613"/>
      <c r="EU4" s="613"/>
      <c r="EV4" s="613"/>
      <c r="EW4" s="613"/>
      <c r="EX4" s="613"/>
      <c r="EY4" s="613"/>
      <c r="EZ4" s="613"/>
      <c r="FA4" s="613"/>
      <c r="FB4" s="613"/>
      <c r="FC4" s="613"/>
      <c r="FD4" s="613"/>
      <c r="FE4" s="613"/>
      <c r="FF4" s="613"/>
      <c r="FG4" s="613"/>
      <c r="FH4" s="613"/>
      <c r="FI4" s="613"/>
      <c r="FJ4" s="613"/>
      <c r="FK4" s="613"/>
      <c r="FL4" s="613"/>
      <c r="FM4" s="613"/>
      <c r="FN4" s="613"/>
      <c r="FO4" s="613"/>
      <c r="FP4" s="613"/>
      <c r="FQ4" s="613"/>
      <c r="FR4" s="613"/>
      <c r="FS4" s="613"/>
      <c r="FT4" s="613"/>
      <c r="FU4" s="613"/>
      <c r="FV4" s="613"/>
      <c r="FW4" s="613"/>
      <c r="FX4" s="613"/>
      <c r="FY4" s="613"/>
      <c r="FZ4" s="613"/>
      <c r="GA4" s="613"/>
      <c r="GB4" s="613"/>
      <c r="GC4" s="613"/>
      <c r="GD4" s="613"/>
      <c r="GE4" s="613"/>
      <c r="GF4" s="613"/>
      <c r="GG4" s="613"/>
      <c r="GH4" s="613"/>
      <c r="GI4" s="613"/>
      <c r="GJ4" s="613"/>
      <c r="GK4" s="613"/>
      <c r="GL4" s="613"/>
      <c r="GM4" s="613"/>
      <c r="GN4" s="613"/>
      <c r="GO4" s="613"/>
      <c r="GP4" s="613"/>
      <c r="GQ4" s="613"/>
      <c r="GR4" s="613"/>
      <c r="GS4" s="613"/>
      <c r="GT4" s="613"/>
      <c r="GU4" s="613"/>
      <c r="GV4" s="613"/>
      <c r="GW4" s="613"/>
      <c r="GX4" s="613"/>
      <c r="GY4" s="613"/>
      <c r="GZ4" s="613"/>
      <c r="HA4" s="613"/>
      <c r="HB4" s="613"/>
      <c r="HC4" s="613"/>
      <c r="HD4" s="613"/>
      <c r="HE4" s="613"/>
      <c r="HF4" s="613"/>
      <c r="HG4" s="613"/>
      <c r="HH4" s="613"/>
      <c r="HI4" s="613"/>
      <c r="HJ4" s="613"/>
      <c r="HK4" s="613"/>
      <c r="HL4" s="613"/>
      <c r="HM4" s="613"/>
      <c r="HN4" s="613"/>
      <c r="HO4" s="613"/>
      <c r="HP4" s="613"/>
      <c r="HQ4" s="613"/>
      <c r="HR4" s="613"/>
      <c r="HS4" s="613"/>
      <c r="HT4" s="613"/>
      <c r="HU4" s="613"/>
      <c r="HV4" s="613"/>
      <c r="HW4" s="613"/>
    </row>
    <row r="5" spans="1:231" x14ac:dyDescent="0.2">
      <c r="A5" s="167" t="s">
        <v>122</v>
      </c>
      <c r="B5" s="614"/>
      <c r="C5" s="639"/>
      <c r="D5" s="614"/>
      <c r="E5" s="639"/>
      <c r="F5" s="614"/>
      <c r="G5" s="639"/>
      <c r="H5" s="615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  <c r="AP5" s="613"/>
      <c r="AQ5" s="613"/>
      <c r="AR5" s="613"/>
      <c r="AS5" s="613"/>
      <c r="AT5" s="613"/>
      <c r="AU5" s="613"/>
      <c r="AV5" s="613"/>
      <c r="AW5" s="613"/>
      <c r="AX5" s="613"/>
      <c r="AY5" s="613"/>
      <c r="AZ5" s="613"/>
      <c r="BA5" s="613"/>
      <c r="BB5" s="613"/>
      <c r="BC5" s="613"/>
      <c r="BD5" s="613"/>
      <c r="BE5" s="613"/>
      <c r="BF5" s="613"/>
      <c r="BG5" s="613"/>
      <c r="BH5" s="613"/>
      <c r="BI5" s="613"/>
      <c r="BJ5" s="613"/>
      <c r="BK5" s="613"/>
      <c r="BL5" s="613"/>
      <c r="BM5" s="613"/>
      <c r="BN5" s="613"/>
      <c r="BO5" s="613"/>
      <c r="BP5" s="613"/>
      <c r="BQ5" s="613"/>
      <c r="BR5" s="613"/>
      <c r="BS5" s="613"/>
      <c r="BT5" s="613"/>
      <c r="BU5" s="613"/>
      <c r="BV5" s="613"/>
      <c r="BW5" s="613"/>
      <c r="BX5" s="613"/>
      <c r="BY5" s="613"/>
      <c r="BZ5" s="613"/>
      <c r="CA5" s="613"/>
      <c r="CB5" s="613"/>
      <c r="CC5" s="613"/>
      <c r="CD5" s="613"/>
      <c r="CE5" s="613"/>
      <c r="CF5" s="613"/>
      <c r="CG5" s="613"/>
      <c r="CH5" s="613"/>
      <c r="CI5" s="613"/>
      <c r="CJ5" s="613"/>
      <c r="CK5" s="613"/>
      <c r="CL5" s="613"/>
      <c r="CM5" s="613"/>
      <c r="CN5" s="613"/>
      <c r="CO5" s="613"/>
      <c r="CP5" s="613"/>
      <c r="CQ5" s="613"/>
      <c r="CR5" s="613"/>
      <c r="CS5" s="613"/>
      <c r="CT5" s="613"/>
      <c r="CU5" s="613"/>
      <c r="CV5" s="613"/>
      <c r="CW5" s="613"/>
      <c r="CX5" s="613"/>
      <c r="CY5" s="613"/>
      <c r="CZ5" s="613"/>
      <c r="DA5" s="613"/>
      <c r="DB5" s="613"/>
      <c r="DC5" s="613"/>
      <c r="DD5" s="613"/>
      <c r="DE5" s="613"/>
      <c r="DF5" s="613"/>
      <c r="DG5" s="613"/>
      <c r="DH5" s="613"/>
      <c r="DI5" s="613"/>
      <c r="DJ5" s="613"/>
      <c r="DK5" s="613"/>
      <c r="DL5" s="613"/>
      <c r="DM5" s="613"/>
      <c r="DN5" s="613"/>
      <c r="DO5" s="613"/>
      <c r="DP5" s="613"/>
      <c r="DQ5" s="613"/>
      <c r="DR5" s="613"/>
      <c r="DS5" s="613"/>
      <c r="DT5" s="613"/>
      <c r="DU5" s="613"/>
      <c r="DV5" s="613"/>
      <c r="DW5" s="613"/>
      <c r="DX5" s="613"/>
      <c r="DY5" s="613"/>
      <c r="DZ5" s="613"/>
      <c r="EA5" s="613"/>
      <c r="EB5" s="613"/>
      <c r="EC5" s="613"/>
      <c r="ED5" s="613"/>
      <c r="EE5" s="613"/>
      <c r="EF5" s="613"/>
      <c r="EG5" s="613"/>
      <c r="EH5" s="613"/>
      <c r="EI5" s="613"/>
      <c r="EJ5" s="613"/>
      <c r="EK5" s="613"/>
      <c r="EL5" s="613"/>
      <c r="EM5" s="613"/>
      <c r="EN5" s="613"/>
      <c r="EO5" s="613"/>
      <c r="EP5" s="613"/>
      <c r="EQ5" s="613"/>
      <c r="ER5" s="613"/>
      <c r="ES5" s="613"/>
      <c r="ET5" s="613"/>
      <c r="EU5" s="613"/>
      <c r="EV5" s="613"/>
      <c r="EW5" s="613"/>
      <c r="EX5" s="613"/>
      <c r="EY5" s="613"/>
      <c r="EZ5" s="613"/>
      <c r="FA5" s="613"/>
      <c r="FB5" s="613"/>
      <c r="FC5" s="613"/>
      <c r="FD5" s="613"/>
      <c r="FE5" s="613"/>
      <c r="FF5" s="613"/>
      <c r="FG5" s="613"/>
      <c r="FH5" s="613"/>
      <c r="FI5" s="613"/>
      <c r="FJ5" s="613"/>
      <c r="FK5" s="613"/>
      <c r="FL5" s="613"/>
      <c r="FM5" s="613"/>
      <c r="FN5" s="613"/>
      <c r="FO5" s="613"/>
      <c r="FP5" s="613"/>
      <c r="FQ5" s="613"/>
      <c r="FR5" s="613"/>
      <c r="FS5" s="613"/>
      <c r="FT5" s="613"/>
      <c r="FU5" s="613"/>
      <c r="FV5" s="613"/>
      <c r="FW5" s="613"/>
      <c r="FX5" s="613"/>
      <c r="FY5" s="613"/>
      <c r="FZ5" s="613"/>
      <c r="GA5" s="613"/>
      <c r="GB5" s="613"/>
      <c r="GC5" s="613"/>
      <c r="GD5" s="613"/>
      <c r="GE5" s="613"/>
      <c r="GF5" s="613"/>
      <c r="GG5" s="613"/>
      <c r="GH5" s="613"/>
      <c r="GI5" s="613"/>
      <c r="GJ5" s="613"/>
      <c r="GK5" s="613"/>
      <c r="GL5" s="613"/>
      <c r="GM5" s="613"/>
      <c r="GN5" s="613"/>
      <c r="GO5" s="613"/>
      <c r="GP5" s="613"/>
      <c r="GQ5" s="613"/>
      <c r="GR5" s="613"/>
      <c r="GS5" s="613"/>
      <c r="GT5" s="613"/>
      <c r="GU5" s="613"/>
      <c r="GV5" s="613"/>
      <c r="GW5" s="613"/>
      <c r="GX5" s="613"/>
      <c r="GY5" s="613"/>
      <c r="GZ5" s="613"/>
      <c r="HA5" s="613"/>
      <c r="HB5" s="613"/>
      <c r="HC5" s="613"/>
      <c r="HD5" s="613"/>
      <c r="HE5" s="613"/>
      <c r="HF5" s="613"/>
      <c r="HG5" s="613"/>
      <c r="HH5" s="613"/>
      <c r="HI5" s="613"/>
      <c r="HJ5" s="613"/>
      <c r="HK5" s="613"/>
      <c r="HL5" s="613"/>
      <c r="HM5" s="613"/>
      <c r="HN5" s="613"/>
      <c r="HO5" s="613"/>
      <c r="HP5" s="613"/>
      <c r="HQ5" s="613"/>
      <c r="HR5" s="613"/>
      <c r="HS5" s="613"/>
      <c r="HT5" s="613"/>
      <c r="HU5" s="613"/>
      <c r="HV5" s="613"/>
      <c r="HW5" s="613"/>
    </row>
    <row r="6" spans="1:231" x14ac:dyDescent="0.2">
      <c r="A6" s="167" t="s">
        <v>256</v>
      </c>
      <c r="B6" s="616">
        <v>0.32400000000000001</v>
      </c>
      <c r="C6" s="640">
        <f>IF(B$13&lt;&gt;0,B6*100/B$13,"-")</f>
        <v>0.10992925848643696</v>
      </c>
      <c r="D6" s="616">
        <v>0.22</v>
      </c>
      <c r="E6" s="640">
        <f>IF(D$13&lt;&gt;0,D6*100/D$13,"-")</f>
        <v>7.1387083480704397E-2</v>
      </c>
      <c r="F6" s="616">
        <v>1.1359999999999999</v>
      </c>
      <c r="G6" s="640">
        <f>IF(F$13&lt;&gt;0,F6*100/F$13,"-")</f>
        <v>0.34470621078056535</v>
      </c>
      <c r="H6" s="615">
        <f>IF(D6&lt;&gt;0,F6*100/D6,"-")</f>
        <v>516.36363636363637</v>
      </c>
      <c r="I6" s="613" t="s">
        <v>361</v>
      </c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3"/>
      <c r="AF6" s="613"/>
      <c r="AG6" s="613"/>
      <c r="AH6" s="613"/>
      <c r="AI6" s="613"/>
      <c r="AJ6" s="613"/>
      <c r="AK6" s="613"/>
      <c r="AL6" s="613"/>
      <c r="AM6" s="613"/>
      <c r="AN6" s="613"/>
      <c r="AO6" s="613"/>
      <c r="AP6" s="613"/>
      <c r="AQ6" s="613"/>
      <c r="AR6" s="613"/>
      <c r="AS6" s="613"/>
      <c r="AT6" s="613"/>
      <c r="AU6" s="613"/>
      <c r="AV6" s="613"/>
      <c r="AW6" s="613"/>
      <c r="AX6" s="613"/>
      <c r="AY6" s="613"/>
      <c r="AZ6" s="613"/>
      <c r="BA6" s="613"/>
      <c r="BB6" s="613"/>
      <c r="BC6" s="613"/>
      <c r="BD6" s="613"/>
      <c r="BE6" s="613"/>
      <c r="BF6" s="613"/>
      <c r="BG6" s="613"/>
      <c r="BH6" s="613"/>
      <c r="BI6" s="613"/>
      <c r="BJ6" s="613"/>
      <c r="BK6" s="613"/>
      <c r="BL6" s="613"/>
      <c r="BM6" s="613"/>
      <c r="BN6" s="613"/>
      <c r="BO6" s="613"/>
      <c r="BP6" s="613"/>
      <c r="BQ6" s="613"/>
      <c r="BR6" s="613"/>
      <c r="BS6" s="613"/>
      <c r="BT6" s="613"/>
      <c r="BU6" s="613"/>
      <c r="BV6" s="613"/>
      <c r="BW6" s="613"/>
      <c r="BX6" s="613"/>
      <c r="BY6" s="613"/>
      <c r="BZ6" s="613"/>
      <c r="CA6" s="613"/>
      <c r="CB6" s="613"/>
      <c r="CC6" s="613"/>
      <c r="CD6" s="613"/>
      <c r="CE6" s="613"/>
      <c r="CF6" s="613"/>
      <c r="CG6" s="613"/>
      <c r="CH6" s="613"/>
      <c r="CI6" s="613"/>
      <c r="CJ6" s="613"/>
      <c r="CK6" s="613"/>
      <c r="CL6" s="613"/>
      <c r="CM6" s="613"/>
      <c r="CN6" s="613"/>
      <c r="CO6" s="613"/>
      <c r="CP6" s="613"/>
      <c r="CQ6" s="613"/>
      <c r="CR6" s="613"/>
      <c r="CS6" s="613"/>
      <c r="CT6" s="613"/>
      <c r="CU6" s="613"/>
      <c r="CV6" s="613"/>
      <c r="CW6" s="613"/>
      <c r="CX6" s="613"/>
      <c r="CY6" s="613"/>
      <c r="CZ6" s="613"/>
      <c r="DA6" s="613"/>
      <c r="DB6" s="613"/>
      <c r="DC6" s="613"/>
      <c r="DD6" s="613"/>
      <c r="DE6" s="613"/>
      <c r="DF6" s="613"/>
      <c r="DG6" s="613"/>
      <c r="DH6" s="613"/>
      <c r="DI6" s="613"/>
      <c r="DJ6" s="613"/>
      <c r="DK6" s="613"/>
      <c r="DL6" s="613"/>
      <c r="DM6" s="613"/>
      <c r="DN6" s="613"/>
      <c r="DO6" s="613"/>
      <c r="DP6" s="613"/>
      <c r="DQ6" s="613"/>
      <c r="DR6" s="613"/>
      <c r="DS6" s="613"/>
      <c r="DT6" s="613"/>
      <c r="DU6" s="613"/>
      <c r="DV6" s="613"/>
      <c r="DW6" s="613"/>
      <c r="DX6" s="613"/>
      <c r="DY6" s="613"/>
      <c r="DZ6" s="613"/>
      <c r="EA6" s="613"/>
      <c r="EB6" s="613"/>
      <c r="EC6" s="613"/>
      <c r="ED6" s="613"/>
      <c r="EE6" s="613"/>
      <c r="EF6" s="613"/>
      <c r="EG6" s="613"/>
      <c r="EH6" s="613"/>
      <c r="EI6" s="613"/>
      <c r="EJ6" s="613"/>
      <c r="EK6" s="613"/>
      <c r="EL6" s="613"/>
      <c r="EM6" s="613"/>
      <c r="EN6" s="613"/>
      <c r="EO6" s="613"/>
      <c r="EP6" s="613"/>
      <c r="EQ6" s="613"/>
      <c r="ER6" s="613"/>
      <c r="ES6" s="613"/>
      <c r="ET6" s="613"/>
      <c r="EU6" s="613"/>
      <c r="EV6" s="613"/>
      <c r="EW6" s="613"/>
      <c r="EX6" s="613"/>
      <c r="EY6" s="613"/>
      <c r="EZ6" s="613"/>
      <c r="FA6" s="613"/>
      <c r="FB6" s="613"/>
      <c r="FC6" s="613"/>
      <c r="FD6" s="613"/>
      <c r="FE6" s="613"/>
      <c r="FF6" s="613"/>
      <c r="FG6" s="613"/>
      <c r="FH6" s="613"/>
      <c r="FI6" s="613"/>
      <c r="FJ6" s="613"/>
      <c r="FK6" s="613"/>
      <c r="FL6" s="613"/>
      <c r="FM6" s="613"/>
      <c r="FN6" s="613"/>
      <c r="FO6" s="613"/>
      <c r="FP6" s="613"/>
      <c r="FQ6" s="613"/>
      <c r="FR6" s="613"/>
      <c r="FS6" s="613"/>
      <c r="FT6" s="613"/>
      <c r="FU6" s="613"/>
      <c r="FV6" s="613"/>
      <c r="FW6" s="613"/>
      <c r="FX6" s="613"/>
      <c r="FY6" s="613"/>
      <c r="FZ6" s="613"/>
      <c r="GA6" s="613"/>
      <c r="GB6" s="613"/>
      <c r="GC6" s="613"/>
      <c r="GD6" s="613"/>
      <c r="GE6" s="613"/>
      <c r="GF6" s="613"/>
      <c r="GG6" s="613"/>
      <c r="GH6" s="613"/>
      <c r="GI6" s="613"/>
      <c r="GJ6" s="613"/>
      <c r="GK6" s="613"/>
      <c r="GL6" s="613"/>
      <c r="GM6" s="613"/>
      <c r="GN6" s="613"/>
      <c r="GO6" s="613"/>
      <c r="GP6" s="613"/>
      <c r="GQ6" s="613"/>
      <c r="GR6" s="613"/>
      <c r="GS6" s="613"/>
      <c r="GT6" s="613"/>
      <c r="GU6" s="613"/>
      <c r="GV6" s="613"/>
      <c r="GW6" s="613"/>
      <c r="GX6" s="613"/>
      <c r="GY6" s="613"/>
      <c r="GZ6" s="613"/>
      <c r="HA6" s="613"/>
      <c r="HB6" s="613"/>
      <c r="HC6" s="613"/>
      <c r="HD6" s="613"/>
      <c r="HE6" s="613"/>
      <c r="HF6" s="613"/>
      <c r="HG6" s="613"/>
      <c r="HH6" s="613"/>
      <c r="HI6" s="613"/>
      <c r="HJ6" s="613"/>
      <c r="HK6" s="613"/>
      <c r="HL6" s="613"/>
      <c r="HM6" s="613"/>
      <c r="HN6" s="613"/>
      <c r="HO6" s="613"/>
      <c r="HP6" s="613"/>
      <c r="HQ6" s="613"/>
      <c r="HR6" s="613"/>
      <c r="HS6" s="613"/>
      <c r="HT6" s="613"/>
      <c r="HU6" s="613"/>
      <c r="HV6" s="613"/>
      <c r="HW6" s="613"/>
    </row>
    <row r="7" spans="1:231" x14ac:dyDescent="0.2">
      <c r="A7" s="167" t="s">
        <v>645</v>
      </c>
      <c r="B7" s="616">
        <v>3.2000000000000001E-2</v>
      </c>
      <c r="C7" s="640">
        <f t="shared" ref="C7:E12" si="0">IF(B$13&lt;&gt;0,B7*100/B$13,"-")</f>
        <v>1.0857210714709823E-2</v>
      </c>
      <c r="D7" s="616">
        <v>7.0000000000000001E-3</v>
      </c>
      <c r="E7" s="640">
        <f t="shared" si="0"/>
        <v>2.2714072016587765E-3</v>
      </c>
      <c r="F7" s="616">
        <v>0.253</v>
      </c>
      <c r="G7" s="640">
        <f t="shared" ref="G7" si="1">IF(F$13&lt;&gt;0,F7*100/F$13,"-")</f>
        <v>7.6769957154474516E-2</v>
      </c>
      <c r="H7" s="615">
        <f t="shared" ref="H7:H48" si="2">IF(D7&lt;&gt;0,F7*100/D7,"-")</f>
        <v>3614.2857142857142</v>
      </c>
      <c r="I7" s="613" t="s">
        <v>362</v>
      </c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613"/>
      <c r="AJ7" s="613"/>
      <c r="AK7" s="613"/>
      <c r="AL7" s="613"/>
      <c r="AM7" s="613"/>
      <c r="AN7" s="613"/>
      <c r="AO7" s="613"/>
      <c r="AP7" s="613"/>
      <c r="AQ7" s="613"/>
      <c r="AR7" s="613"/>
      <c r="AS7" s="613"/>
      <c r="AT7" s="613"/>
      <c r="AU7" s="613"/>
      <c r="AV7" s="613"/>
      <c r="AW7" s="613"/>
      <c r="AX7" s="613"/>
      <c r="AY7" s="613"/>
      <c r="AZ7" s="613"/>
      <c r="BA7" s="613"/>
      <c r="BB7" s="613"/>
      <c r="BC7" s="613"/>
      <c r="BD7" s="613"/>
      <c r="BE7" s="613"/>
      <c r="BF7" s="613"/>
      <c r="BG7" s="613"/>
      <c r="BH7" s="613"/>
      <c r="BI7" s="613"/>
      <c r="BJ7" s="613"/>
      <c r="BK7" s="613"/>
      <c r="BL7" s="613"/>
      <c r="BM7" s="613"/>
      <c r="BN7" s="613"/>
      <c r="BO7" s="613"/>
      <c r="BP7" s="613"/>
      <c r="BQ7" s="613"/>
      <c r="BR7" s="613"/>
      <c r="BS7" s="613"/>
      <c r="BT7" s="613"/>
      <c r="BU7" s="613"/>
      <c r="BV7" s="613"/>
      <c r="BW7" s="613"/>
      <c r="BX7" s="613"/>
      <c r="BY7" s="613"/>
      <c r="BZ7" s="613"/>
      <c r="CA7" s="613"/>
      <c r="CB7" s="613"/>
      <c r="CC7" s="613"/>
      <c r="CD7" s="613"/>
      <c r="CE7" s="613"/>
      <c r="CF7" s="613"/>
      <c r="CG7" s="613"/>
      <c r="CH7" s="613"/>
      <c r="CI7" s="613"/>
      <c r="CJ7" s="613"/>
      <c r="CK7" s="613"/>
      <c r="CL7" s="613"/>
      <c r="CM7" s="613"/>
      <c r="CN7" s="613"/>
      <c r="CO7" s="613"/>
      <c r="CP7" s="613"/>
      <c r="CQ7" s="613"/>
      <c r="CR7" s="613"/>
      <c r="CS7" s="613"/>
      <c r="CT7" s="613"/>
      <c r="CU7" s="613"/>
      <c r="CV7" s="613"/>
      <c r="CW7" s="613"/>
      <c r="CX7" s="613"/>
      <c r="CY7" s="613"/>
      <c r="CZ7" s="613"/>
      <c r="DA7" s="613"/>
      <c r="DB7" s="613"/>
      <c r="DC7" s="613"/>
      <c r="DD7" s="613"/>
      <c r="DE7" s="613"/>
      <c r="DF7" s="613"/>
      <c r="DG7" s="613"/>
      <c r="DH7" s="613"/>
      <c r="DI7" s="613"/>
      <c r="DJ7" s="613"/>
      <c r="DK7" s="613"/>
      <c r="DL7" s="613"/>
      <c r="DM7" s="613"/>
      <c r="DN7" s="613"/>
      <c r="DO7" s="613"/>
      <c r="DP7" s="613"/>
      <c r="DQ7" s="613"/>
      <c r="DR7" s="613"/>
      <c r="DS7" s="613"/>
      <c r="DT7" s="613"/>
      <c r="DU7" s="613"/>
      <c r="DV7" s="613"/>
      <c r="DW7" s="613"/>
      <c r="DX7" s="613"/>
      <c r="DY7" s="613"/>
      <c r="DZ7" s="613"/>
      <c r="EA7" s="613"/>
      <c r="EB7" s="613"/>
      <c r="EC7" s="613"/>
      <c r="ED7" s="613"/>
      <c r="EE7" s="613"/>
      <c r="EF7" s="613"/>
      <c r="EG7" s="613"/>
      <c r="EH7" s="613"/>
      <c r="EI7" s="613"/>
      <c r="EJ7" s="613"/>
      <c r="EK7" s="613"/>
      <c r="EL7" s="613"/>
      <c r="EM7" s="613"/>
      <c r="EN7" s="613"/>
      <c r="EO7" s="613"/>
      <c r="EP7" s="613"/>
      <c r="EQ7" s="613"/>
      <c r="ER7" s="613"/>
      <c r="ES7" s="613"/>
      <c r="ET7" s="613"/>
      <c r="EU7" s="613"/>
      <c r="EV7" s="613"/>
      <c r="EW7" s="613"/>
      <c r="EX7" s="613"/>
      <c r="EY7" s="613"/>
      <c r="EZ7" s="613"/>
      <c r="FA7" s="613"/>
      <c r="FB7" s="613"/>
      <c r="FC7" s="613"/>
      <c r="FD7" s="613"/>
      <c r="FE7" s="613"/>
      <c r="FF7" s="613"/>
      <c r="FG7" s="613"/>
      <c r="FH7" s="613"/>
      <c r="FI7" s="613"/>
      <c r="FJ7" s="613"/>
      <c r="FK7" s="613"/>
      <c r="FL7" s="613"/>
      <c r="FM7" s="613"/>
      <c r="FN7" s="613"/>
      <c r="FO7" s="613"/>
      <c r="FP7" s="613"/>
      <c r="FQ7" s="613"/>
      <c r="FR7" s="613"/>
      <c r="FS7" s="613"/>
      <c r="FT7" s="613"/>
      <c r="FU7" s="613"/>
      <c r="FV7" s="613"/>
      <c r="FW7" s="613"/>
      <c r="FX7" s="613"/>
      <c r="FY7" s="613"/>
      <c r="FZ7" s="613"/>
      <c r="GA7" s="613"/>
      <c r="GB7" s="613"/>
      <c r="GC7" s="613"/>
      <c r="GD7" s="613"/>
      <c r="GE7" s="613"/>
      <c r="GF7" s="613"/>
      <c r="GG7" s="613"/>
      <c r="GH7" s="613"/>
      <c r="GI7" s="613"/>
      <c r="GJ7" s="613"/>
      <c r="GK7" s="613"/>
      <c r="GL7" s="613"/>
      <c r="GM7" s="613"/>
      <c r="GN7" s="613"/>
      <c r="GO7" s="613"/>
      <c r="GP7" s="613"/>
      <c r="GQ7" s="613"/>
      <c r="GR7" s="613"/>
      <c r="GS7" s="613"/>
      <c r="GT7" s="613"/>
      <c r="GU7" s="613"/>
      <c r="GV7" s="613"/>
      <c r="GW7" s="613"/>
      <c r="GX7" s="613"/>
      <c r="GY7" s="613"/>
      <c r="GZ7" s="613"/>
      <c r="HA7" s="613"/>
      <c r="HB7" s="613"/>
      <c r="HC7" s="613"/>
      <c r="HD7" s="613"/>
      <c r="HE7" s="613"/>
      <c r="HF7" s="613"/>
      <c r="HG7" s="613"/>
      <c r="HH7" s="613"/>
      <c r="HI7" s="613"/>
      <c r="HJ7" s="613"/>
      <c r="HK7" s="613"/>
      <c r="HL7" s="613"/>
      <c r="HM7" s="613"/>
      <c r="HN7" s="613"/>
      <c r="HO7" s="613"/>
      <c r="HP7" s="613"/>
      <c r="HQ7" s="613"/>
      <c r="HR7" s="613"/>
      <c r="HS7" s="613"/>
      <c r="HT7" s="613"/>
      <c r="HU7" s="613"/>
      <c r="HV7" s="613"/>
      <c r="HW7" s="613"/>
    </row>
    <row r="8" spans="1:231" x14ac:dyDescent="0.2">
      <c r="A8" s="167" t="s">
        <v>646</v>
      </c>
      <c r="B8" s="616">
        <v>252.20699999999999</v>
      </c>
      <c r="C8" s="640">
        <f t="shared" si="0"/>
        <v>85.570766960150635</v>
      </c>
      <c r="D8" s="616">
        <v>259.00099999999998</v>
      </c>
      <c r="E8" s="640">
        <f t="shared" si="0"/>
        <v>84.042390948117813</v>
      </c>
      <c r="F8" s="616">
        <v>274.98899999999998</v>
      </c>
      <c r="G8" s="640">
        <f t="shared" ref="G8" si="3">IF(F$13&lt;&gt;0,F8*100/F$13,"-")</f>
        <v>83.442267778465563</v>
      </c>
      <c r="H8" s="615">
        <f t="shared" si="2"/>
        <v>106.17294913919251</v>
      </c>
      <c r="I8" s="613" t="s">
        <v>363</v>
      </c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  <c r="AE8" s="613"/>
      <c r="AF8" s="613"/>
      <c r="AG8" s="613"/>
      <c r="AH8" s="613"/>
      <c r="AI8" s="613"/>
      <c r="AJ8" s="613"/>
      <c r="AK8" s="613"/>
      <c r="AL8" s="613"/>
      <c r="AM8" s="613"/>
      <c r="AN8" s="613"/>
      <c r="AO8" s="613"/>
      <c r="AP8" s="613"/>
      <c r="AQ8" s="613"/>
      <c r="AR8" s="613"/>
      <c r="AS8" s="613"/>
      <c r="AT8" s="613"/>
      <c r="AU8" s="613"/>
      <c r="AV8" s="613"/>
      <c r="AW8" s="613"/>
      <c r="AX8" s="613"/>
      <c r="AY8" s="613"/>
      <c r="AZ8" s="613"/>
      <c r="BA8" s="613"/>
      <c r="BB8" s="613"/>
      <c r="BC8" s="613"/>
      <c r="BD8" s="613"/>
      <c r="BE8" s="613"/>
      <c r="BF8" s="613"/>
      <c r="BG8" s="613"/>
      <c r="BH8" s="613"/>
      <c r="BI8" s="613"/>
      <c r="BJ8" s="613"/>
      <c r="BK8" s="613"/>
      <c r="BL8" s="613"/>
      <c r="BM8" s="613"/>
      <c r="BN8" s="613"/>
      <c r="BO8" s="613"/>
      <c r="BP8" s="613"/>
      <c r="BQ8" s="613"/>
      <c r="BR8" s="613"/>
      <c r="BS8" s="613"/>
      <c r="BT8" s="613"/>
      <c r="BU8" s="613"/>
      <c r="BV8" s="613"/>
      <c r="BW8" s="613"/>
      <c r="BX8" s="613"/>
      <c r="BY8" s="613"/>
      <c r="BZ8" s="613"/>
      <c r="CA8" s="613"/>
      <c r="CB8" s="613"/>
      <c r="CC8" s="613"/>
      <c r="CD8" s="613"/>
      <c r="CE8" s="613"/>
      <c r="CF8" s="613"/>
      <c r="CG8" s="613"/>
      <c r="CH8" s="613"/>
      <c r="CI8" s="613"/>
      <c r="CJ8" s="613"/>
      <c r="CK8" s="613"/>
      <c r="CL8" s="613"/>
      <c r="CM8" s="613"/>
      <c r="CN8" s="613"/>
      <c r="CO8" s="613"/>
      <c r="CP8" s="613"/>
      <c r="CQ8" s="613"/>
      <c r="CR8" s="613"/>
      <c r="CS8" s="613"/>
      <c r="CT8" s="613"/>
      <c r="CU8" s="613"/>
      <c r="CV8" s="613"/>
      <c r="CW8" s="613"/>
      <c r="CX8" s="613"/>
      <c r="CY8" s="613"/>
      <c r="CZ8" s="613"/>
      <c r="DA8" s="613"/>
      <c r="DB8" s="613"/>
      <c r="DC8" s="613"/>
      <c r="DD8" s="613"/>
      <c r="DE8" s="613"/>
      <c r="DF8" s="613"/>
      <c r="DG8" s="613"/>
      <c r="DH8" s="613"/>
      <c r="DI8" s="613"/>
      <c r="DJ8" s="613"/>
      <c r="DK8" s="613"/>
      <c r="DL8" s="613"/>
      <c r="DM8" s="613"/>
      <c r="DN8" s="613"/>
      <c r="DO8" s="613"/>
      <c r="DP8" s="613"/>
      <c r="DQ8" s="613"/>
      <c r="DR8" s="613"/>
      <c r="DS8" s="613"/>
      <c r="DT8" s="613"/>
      <c r="DU8" s="613"/>
      <c r="DV8" s="613"/>
      <c r="DW8" s="613"/>
      <c r="DX8" s="613"/>
      <c r="DY8" s="613"/>
      <c r="DZ8" s="613"/>
      <c r="EA8" s="613"/>
      <c r="EB8" s="613"/>
      <c r="EC8" s="613"/>
      <c r="ED8" s="613"/>
      <c r="EE8" s="613"/>
      <c r="EF8" s="613"/>
      <c r="EG8" s="613"/>
      <c r="EH8" s="613"/>
      <c r="EI8" s="613"/>
      <c r="EJ8" s="613"/>
      <c r="EK8" s="613"/>
      <c r="EL8" s="613"/>
      <c r="EM8" s="613"/>
      <c r="EN8" s="613"/>
      <c r="EO8" s="613"/>
      <c r="EP8" s="613"/>
      <c r="EQ8" s="613"/>
      <c r="ER8" s="613"/>
      <c r="ES8" s="613"/>
      <c r="ET8" s="613"/>
      <c r="EU8" s="613"/>
      <c r="EV8" s="613"/>
      <c r="EW8" s="613"/>
      <c r="EX8" s="613"/>
      <c r="EY8" s="613"/>
      <c r="EZ8" s="613"/>
      <c r="FA8" s="613"/>
      <c r="FB8" s="613"/>
      <c r="FC8" s="613"/>
      <c r="FD8" s="613"/>
      <c r="FE8" s="613"/>
      <c r="FF8" s="613"/>
      <c r="FG8" s="613"/>
      <c r="FH8" s="613"/>
      <c r="FI8" s="613"/>
      <c r="FJ8" s="613"/>
      <c r="FK8" s="613"/>
      <c r="FL8" s="613"/>
      <c r="FM8" s="613"/>
      <c r="FN8" s="613"/>
      <c r="FO8" s="613"/>
      <c r="FP8" s="613"/>
      <c r="FQ8" s="613"/>
      <c r="FR8" s="613"/>
      <c r="FS8" s="613"/>
      <c r="FT8" s="613"/>
      <c r="FU8" s="613"/>
      <c r="FV8" s="613"/>
      <c r="FW8" s="613"/>
      <c r="FX8" s="613"/>
      <c r="FY8" s="613"/>
      <c r="FZ8" s="613"/>
      <c r="GA8" s="613"/>
      <c r="GB8" s="613"/>
      <c r="GC8" s="613"/>
      <c r="GD8" s="613"/>
      <c r="GE8" s="613"/>
      <c r="GF8" s="613"/>
      <c r="GG8" s="613"/>
      <c r="GH8" s="613"/>
      <c r="GI8" s="613"/>
      <c r="GJ8" s="613"/>
      <c r="GK8" s="613"/>
      <c r="GL8" s="613"/>
      <c r="GM8" s="613"/>
      <c r="GN8" s="613"/>
      <c r="GO8" s="613"/>
      <c r="GP8" s="613"/>
      <c r="GQ8" s="613"/>
      <c r="GR8" s="613"/>
      <c r="GS8" s="613"/>
      <c r="GT8" s="613"/>
      <c r="GU8" s="613"/>
      <c r="GV8" s="613"/>
      <c r="GW8" s="613"/>
      <c r="GX8" s="613"/>
      <c r="GY8" s="613"/>
      <c r="GZ8" s="613"/>
      <c r="HA8" s="613"/>
      <c r="HB8" s="613"/>
      <c r="HC8" s="613"/>
      <c r="HD8" s="613"/>
      <c r="HE8" s="613"/>
      <c r="HF8" s="613"/>
      <c r="HG8" s="613"/>
      <c r="HH8" s="613"/>
      <c r="HI8" s="613"/>
      <c r="HJ8" s="613"/>
      <c r="HK8" s="613"/>
      <c r="HL8" s="613"/>
      <c r="HM8" s="613"/>
      <c r="HN8" s="613"/>
      <c r="HO8" s="613"/>
      <c r="HP8" s="613"/>
      <c r="HQ8" s="613"/>
      <c r="HR8" s="613"/>
      <c r="HS8" s="613"/>
      <c r="HT8" s="613"/>
      <c r="HU8" s="613"/>
      <c r="HV8" s="613"/>
      <c r="HW8" s="613"/>
    </row>
    <row r="9" spans="1:231" x14ac:dyDescent="0.2">
      <c r="A9" s="167" t="s">
        <v>647</v>
      </c>
      <c r="B9" s="616">
        <v>22.384</v>
      </c>
      <c r="C9" s="640">
        <f t="shared" si="0"/>
        <v>7.5946188949395221</v>
      </c>
      <c r="D9" s="616">
        <v>24.192</v>
      </c>
      <c r="E9" s="640">
        <f t="shared" si="0"/>
        <v>7.849983288932731</v>
      </c>
      <c r="F9" s="616">
        <v>24.952999999999999</v>
      </c>
      <c r="G9" s="640">
        <f t="shared" ref="G9" si="4">IF(F$13&lt;&gt;0,F9*100/F$13,"-")</f>
        <v>7.5717025331051468</v>
      </c>
      <c r="H9" s="615">
        <f t="shared" si="2"/>
        <v>103.14566798941797</v>
      </c>
      <c r="I9" s="613" t="s">
        <v>364</v>
      </c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3"/>
      <c r="AB9" s="613"/>
      <c r="AC9" s="613"/>
      <c r="AD9" s="613"/>
      <c r="AE9" s="613"/>
      <c r="AF9" s="613"/>
      <c r="AG9" s="613"/>
      <c r="AH9" s="613"/>
      <c r="AI9" s="613"/>
      <c r="AJ9" s="613"/>
      <c r="AK9" s="613"/>
      <c r="AL9" s="613"/>
      <c r="AM9" s="613"/>
      <c r="AN9" s="613"/>
      <c r="AO9" s="613"/>
      <c r="AP9" s="613"/>
      <c r="AQ9" s="613"/>
      <c r="AR9" s="613"/>
      <c r="AS9" s="613"/>
      <c r="AT9" s="613"/>
      <c r="AU9" s="613"/>
      <c r="AV9" s="613"/>
      <c r="AW9" s="613"/>
      <c r="AX9" s="613"/>
      <c r="AY9" s="613"/>
      <c r="AZ9" s="613"/>
      <c r="BA9" s="613"/>
      <c r="BB9" s="613"/>
      <c r="BC9" s="613"/>
      <c r="BD9" s="613"/>
      <c r="BE9" s="613"/>
      <c r="BF9" s="613"/>
      <c r="BG9" s="613"/>
      <c r="BH9" s="613"/>
      <c r="BI9" s="613"/>
      <c r="BJ9" s="613"/>
      <c r="BK9" s="613"/>
      <c r="BL9" s="613"/>
      <c r="BM9" s="613"/>
      <c r="BN9" s="613"/>
      <c r="BO9" s="613"/>
      <c r="BP9" s="613"/>
      <c r="BQ9" s="613"/>
      <c r="BR9" s="613"/>
      <c r="BS9" s="613"/>
      <c r="BT9" s="613"/>
      <c r="BU9" s="613"/>
      <c r="BV9" s="613"/>
      <c r="BW9" s="613"/>
      <c r="BX9" s="613"/>
      <c r="BY9" s="613"/>
      <c r="BZ9" s="613"/>
      <c r="CA9" s="613"/>
      <c r="CB9" s="613"/>
      <c r="CC9" s="613"/>
      <c r="CD9" s="613"/>
      <c r="CE9" s="613"/>
      <c r="CF9" s="613"/>
      <c r="CG9" s="613"/>
      <c r="CH9" s="613"/>
      <c r="CI9" s="613"/>
      <c r="CJ9" s="613"/>
      <c r="CK9" s="613"/>
      <c r="CL9" s="613"/>
      <c r="CM9" s="613"/>
      <c r="CN9" s="613"/>
      <c r="CO9" s="613"/>
      <c r="CP9" s="613"/>
      <c r="CQ9" s="613"/>
      <c r="CR9" s="613"/>
      <c r="CS9" s="613"/>
      <c r="CT9" s="613"/>
      <c r="CU9" s="613"/>
      <c r="CV9" s="613"/>
      <c r="CW9" s="613"/>
      <c r="CX9" s="613"/>
      <c r="CY9" s="613"/>
      <c r="CZ9" s="613"/>
      <c r="DA9" s="613"/>
      <c r="DB9" s="613"/>
      <c r="DC9" s="613"/>
      <c r="DD9" s="613"/>
      <c r="DE9" s="613"/>
      <c r="DF9" s="613"/>
      <c r="DG9" s="613"/>
      <c r="DH9" s="613"/>
      <c r="DI9" s="613"/>
      <c r="DJ9" s="613"/>
      <c r="DK9" s="613"/>
      <c r="DL9" s="613"/>
      <c r="DM9" s="613"/>
      <c r="DN9" s="613"/>
      <c r="DO9" s="613"/>
      <c r="DP9" s="613"/>
      <c r="DQ9" s="613"/>
      <c r="DR9" s="613"/>
      <c r="DS9" s="613"/>
      <c r="DT9" s="613"/>
      <c r="DU9" s="613"/>
      <c r="DV9" s="613"/>
      <c r="DW9" s="613"/>
      <c r="DX9" s="613"/>
      <c r="DY9" s="613"/>
      <c r="DZ9" s="613"/>
      <c r="EA9" s="613"/>
      <c r="EB9" s="613"/>
      <c r="EC9" s="613"/>
      <c r="ED9" s="613"/>
      <c r="EE9" s="613"/>
      <c r="EF9" s="613"/>
      <c r="EG9" s="613"/>
      <c r="EH9" s="613"/>
      <c r="EI9" s="613"/>
      <c r="EJ9" s="613"/>
      <c r="EK9" s="613"/>
      <c r="EL9" s="613"/>
      <c r="EM9" s="613"/>
      <c r="EN9" s="613"/>
      <c r="EO9" s="613"/>
      <c r="EP9" s="613"/>
      <c r="EQ9" s="613"/>
      <c r="ER9" s="613"/>
      <c r="ES9" s="613"/>
      <c r="ET9" s="613"/>
      <c r="EU9" s="613"/>
      <c r="EV9" s="613"/>
      <c r="EW9" s="613"/>
      <c r="EX9" s="613"/>
      <c r="EY9" s="613"/>
      <c r="EZ9" s="613"/>
      <c r="FA9" s="613"/>
      <c r="FB9" s="613"/>
      <c r="FC9" s="613"/>
      <c r="FD9" s="613"/>
      <c r="FE9" s="613"/>
      <c r="FF9" s="613"/>
      <c r="FG9" s="613"/>
      <c r="FH9" s="613"/>
      <c r="FI9" s="613"/>
      <c r="FJ9" s="613"/>
      <c r="FK9" s="613"/>
      <c r="FL9" s="613"/>
      <c r="FM9" s="613"/>
      <c r="FN9" s="613"/>
      <c r="FO9" s="613"/>
      <c r="FP9" s="613"/>
      <c r="FQ9" s="613"/>
      <c r="FR9" s="613"/>
      <c r="FS9" s="613"/>
      <c r="FT9" s="613"/>
      <c r="FU9" s="613"/>
      <c r="FV9" s="613"/>
      <c r="FW9" s="613"/>
      <c r="FX9" s="613"/>
      <c r="FY9" s="613"/>
      <c r="FZ9" s="613"/>
      <c r="GA9" s="613"/>
      <c r="GB9" s="613"/>
      <c r="GC9" s="613"/>
      <c r="GD9" s="613"/>
      <c r="GE9" s="613"/>
      <c r="GF9" s="613"/>
      <c r="GG9" s="613"/>
      <c r="GH9" s="613"/>
      <c r="GI9" s="613"/>
      <c r="GJ9" s="613"/>
      <c r="GK9" s="613"/>
      <c r="GL9" s="613"/>
      <c r="GM9" s="613"/>
      <c r="GN9" s="613"/>
      <c r="GO9" s="613"/>
      <c r="GP9" s="613"/>
      <c r="GQ9" s="613"/>
      <c r="GR9" s="613"/>
      <c r="GS9" s="613"/>
      <c r="GT9" s="613"/>
      <c r="GU9" s="613"/>
      <c r="GV9" s="613"/>
      <c r="GW9" s="613"/>
      <c r="GX9" s="613"/>
      <c r="GY9" s="613"/>
      <c r="GZ9" s="613"/>
      <c r="HA9" s="613"/>
      <c r="HB9" s="613"/>
      <c r="HC9" s="613"/>
      <c r="HD9" s="613"/>
      <c r="HE9" s="613"/>
      <c r="HF9" s="613"/>
      <c r="HG9" s="613"/>
      <c r="HH9" s="613"/>
      <c r="HI9" s="613"/>
      <c r="HJ9" s="613"/>
      <c r="HK9" s="613"/>
      <c r="HL9" s="613"/>
      <c r="HM9" s="613"/>
      <c r="HN9" s="613"/>
      <c r="HO9" s="613"/>
      <c r="HP9" s="613"/>
      <c r="HQ9" s="613"/>
      <c r="HR9" s="613"/>
      <c r="HS9" s="613"/>
      <c r="HT9" s="613"/>
      <c r="HU9" s="613"/>
      <c r="HV9" s="613"/>
      <c r="HW9" s="613"/>
    </row>
    <row r="10" spans="1:231" x14ac:dyDescent="0.2">
      <c r="A10" s="167" t="s">
        <v>648</v>
      </c>
      <c r="B10" s="616">
        <v>0</v>
      </c>
      <c r="C10" s="640">
        <f t="shared" si="0"/>
        <v>0</v>
      </c>
      <c r="D10" s="616">
        <v>0</v>
      </c>
      <c r="E10" s="640">
        <f t="shared" si="0"/>
        <v>0</v>
      </c>
      <c r="F10" s="616">
        <v>0</v>
      </c>
      <c r="G10" s="640">
        <f t="shared" ref="G10" si="5">IF(F$13&lt;&gt;0,F10*100/F$13,"-")</f>
        <v>0</v>
      </c>
      <c r="H10" s="615" t="str">
        <f t="shared" si="2"/>
        <v>-</v>
      </c>
      <c r="I10" s="613" t="s">
        <v>365</v>
      </c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3"/>
      <c r="AA10" s="613"/>
      <c r="AB10" s="613"/>
      <c r="AC10" s="613"/>
      <c r="AD10" s="613"/>
      <c r="AE10" s="613"/>
      <c r="AF10" s="613"/>
      <c r="AG10" s="613"/>
      <c r="AH10" s="613"/>
      <c r="AI10" s="613"/>
      <c r="AJ10" s="613"/>
      <c r="AK10" s="613"/>
      <c r="AL10" s="613"/>
      <c r="AM10" s="613"/>
      <c r="AN10" s="613"/>
      <c r="AO10" s="613"/>
      <c r="AP10" s="613"/>
      <c r="AQ10" s="613"/>
      <c r="AR10" s="613"/>
      <c r="AS10" s="613"/>
      <c r="AT10" s="613"/>
      <c r="AU10" s="613"/>
      <c r="AV10" s="613"/>
      <c r="AW10" s="613"/>
      <c r="AX10" s="613"/>
      <c r="AY10" s="613"/>
      <c r="AZ10" s="613"/>
      <c r="BA10" s="613"/>
      <c r="BB10" s="613"/>
      <c r="BC10" s="613"/>
      <c r="BD10" s="613"/>
      <c r="BE10" s="613"/>
      <c r="BF10" s="613"/>
      <c r="BG10" s="613"/>
      <c r="BH10" s="613"/>
      <c r="BI10" s="613"/>
      <c r="BJ10" s="613"/>
      <c r="BK10" s="613"/>
      <c r="BL10" s="613"/>
      <c r="BM10" s="613"/>
      <c r="BN10" s="613"/>
      <c r="BO10" s="613"/>
      <c r="BP10" s="613"/>
      <c r="BQ10" s="613"/>
      <c r="BR10" s="613"/>
      <c r="BS10" s="613"/>
      <c r="BT10" s="613"/>
      <c r="BU10" s="613"/>
      <c r="BV10" s="613"/>
      <c r="BW10" s="613"/>
      <c r="BX10" s="613"/>
      <c r="BY10" s="613"/>
      <c r="BZ10" s="613"/>
      <c r="CA10" s="613"/>
      <c r="CB10" s="613"/>
      <c r="CC10" s="613"/>
      <c r="CD10" s="613"/>
      <c r="CE10" s="613"/>
      <c r="CF10" s="613"/>
      <c r="CG10" s="613"/>
      <c r="CH10" s="613"/>
      <c r="CI10" s="613"/>
      <c r="CJ10" s="613"/>
      <c r="CK10" s="613"/>
      <c r="CL10" s="613"/>
      <c r="CM10" s="613"/>
      <c r="CN10" s="613"/>
      <c r="CO10" s="613"/>
      <c r="CP10" s="613"/>
      <c r="CQ10" s="613"/>
      <c r="CR10" s="613"/>
      <c r="CS10" s="613"/>
      <c r="CT10" s="613"/>
      <c r="CU10" s="613"/>
      <c r="CV10" s="613"/>
      <c r="CW10" s="613"/>
      <c r="CX10" s="613"/>
      <c r="CY10" s="613"/>
      <c r="CZ10" s="613"/>
      <c r="DA10" s="613"/>
      <c r="DB10" s="613"/>
      <c r="DC10" s="613"/>
      <c r="DD10" s="613"/>
      <c r="DE10" s="613"/>
      <c r="DF10" s="613"/>
      <c r="DG10" s="613"/>
      <c r="DH10" s="613"/>
      <c r="DI10" s="613"/>
      <c r="DJ10" s="613"/>
      <c r="DK10" s="613"/>
      <c r="DL10" s="613"/>
      <c r="DM10" s="613"/>
      <c r="DN10" s="613"/>
      <c r="DO10" s="613"/>
      <c r="DP10" s="613"/>
      <c r="DQ10" s="613"/>
      <c r="DR10" s="613"/>
      <c r="DS10" s="613"/>
      <c r="DT10" s="613"/>
      <c r="DU10" s="613"/>
      <c r="DV10" s="613"/>
      <c r="DW10" s="613"/>
      <c r="DX10" s="613"/>
      <c r="DY10" s="613"/>
      <c r="DZ10" s="613"/>
      <c r="EA10" s="613"/>
      <c r="EB10" s="613"/>
      <c r="EC10" s="613"/>
      <c r="ED10" s="613"/>
      <c r="EE10" s="613"/>
      <c r="EF10" s="613"/>
      <c r="EG10" s="613"/>
      <c r="EH10" s="613"/>
      <c r="EI10" s="613"/>
      <c r="EJ10" s="613"/>
      <c r="EK10" s="613"/>
      <c r="EL10" s="613"/>
      <c r="EM10" s="613"/>
      <c r="EN10" s="613"/>
      <c r="EO10" s="613"/>
      <c r="EP10" s="613"/>
      <c r="EQ10" s="613"/>
      <c r="ER10" s="613"/>
      <c r="ES10" s="613"/>
      <c r="ET10" s="613"/>
      <c r="EU10" s="613"/>
      <c r="EV10" s="613"/>
      <c r="EW10" s="613"/>
      <c r="EX10" s="613"/>
      <c r="EY10" s="613"/>
      <c r="EZ10" s="613"/>
      <c r="FA10" s="613"/>
      <c r="FB10" s="613"/>
      <c r="FC10" s="613"/>
      <c r="FD10" s="613"/>
      <c r="FE10" s="613"/>
      <c r="FF10" s="613"/>
      <c r="FG10" s="613"/>
      <c r="FH10" s="613"/>
      <c r="FI10" s="613"/>
      <c r="FJ10" s="613"/>
      <c r="FK10" s="613"/>
      <c r="FL10" s="613"/>
      <c r="FM10" s="613"/>
      <c r="FN10" s="613"/>
      <c r="FO10" s="613"/>
      <c r="FP10" s="613"/>
      <c r="FQ10" s="613"/>
      <c r="FR10" s="613"/>
      <c r="FS10" s="613"/>
      <c r="FT10" s="613"/>
      <c r="FU10" s="613"/>
      <c r="FV10" s="613"/>
      <c r="FW10" s="613"/>
      <c r="FX10" s="613"/>
      <c r="FY10" s="613"/>
      <c r="FZ10" s="613"/>
      <c r="GA10" s="613"/>
      <c r="GB10" s="613"/>
      <c r="GC10" s="613"/>
      <c r="GD10" s="613"/>
      <c r="GE10" s="613"/>
      <c r="GF10" s="613"/>
      <c r="GG10" s="613"/>
      <c r="GH10" s="613"/>
      <c r="GI10" s="613"/>
      <c r="GJ10" s="613"/>
      <c r="GK10" s="613"/>
      <c r="GL10" s="613"/>
      <c r="GM10" s="613"/>
      <c r="GN10" s="613"/>
      <c r="GO10" s="613"/>
      <c r="GP10" s="613"/>
      <c r="GQ10" s="613"/>
      <c r="GR10" s="613"/>
      <c r="GS10" s="613"/>
      <c r="GT10" s="613"/>
      <c r="GU10" s="613"/>
      <c r="GV10" s="613"/>
      <c r="GW10" s="613"/>
      <c r="GX10" s="613"/>
      <c r="GY10" s="613"/>
      <c r="GZ10" s="613"/>
      <c r="HA10" s="613"/>
      <c r="HB10" s="613"/>
      <c r="HC10" s="613"/>
      <c r="HD10" s="613"/>
      <c r="HE10" s="613"/>
      <c r="HF10" s="613"/>
      <c r="HG10" s="613"/>
      <c r="HH10" s="613"/>
      <c r="HI10" s="613"/>
      <c r="HJ10" s="613"/>
      <c r="HK10" s="613"/>
      <c r="HL10" s="613"/>
      <c r="HM10" s="613"/>
      <c r="HN10" s="613"/>
      <c r="HO10" s="613"/>
      <c r="HP10" s="613"/>
      <c r="HQ10" s="613"/>
      <c r="HR10" s="613"/>
      <c r="HS10" s="613"/>
      <c r="HT10" s="613"/>
      <c r="HU10" s="613"/>
      <c r="HV10" s="613"/>
      <c r="HW10" s="613"/>
    </row>
    <row r="11" spans="1:231" x14ac:dyDescent="0.2">
      <c r="A11" s="167" t="s">
        <v>649</v>
      </c>
      <c r="B11" s="616">
        <v>3.2000000000000001E-2</v>
      </c>
      <c r="C11" s="640">
        <f t="shared" si="0"/>
        <v>1.0857210714709823E-2</v>
      </c>
      <c r="D11" s="616">
        <v>6.5000000000000002E-2</v>
      </c>
      <c r="E11" s="640">
        <f t="shared" si="0"/>
        <v>2.109163830111721E-2</v>
      </c>
      <c r="F11" s="616">
        <v>8.8999999999999996E-2</v>
      </c>
      <c r="G11" s="640">
        <f t="shared" ref="G11" si="6">IF(F$13&lt;&gt;0,F11*100/F$13,"-")</f>
        <v>2.7006032358688661E-2</v>
      </c>
      <c r="H11" s="615">
        <f t="shared" si="2"/>
        <v>136.92307692307693</v>
      </c>
      <c r="I11" s="617" t="s">
        <v>366</v>
      </c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3"/>
      <c r="AH11" s="613"/>
      <c r="AI11" s="613"/>
      <c r="AJ11" s="613"/>
      <c r="AK11" s="613"/>
      <c r="AL11" s="613"/>
      <c r="AM11" s="613"/>
      <c r="AN11" s="613"/>
      <c r="AO11" s="613"/>
      <c r="AP11" s="613"/>
      <c r="AQ11" s="613"/>
      <c r="AR11" s="613"/>
      <c r="AS11" s="613"/>
      <c r="AT11" s="613"/>
      <c r="AU11" s="613"/>
      <c r="AV11" s="613"/>
      <c r="AW11" s="613"/>
      <c r="AX11" s="613"/>
      <c r="AY11" s="613"/>
      <c r="AZ11" s="613"/>
      <c r="BA11" s="613"/>
      <c r="BB11" s="613"/>
      <c r="BC11" s="613"/>
      <c r="BD11" s="613"/>
      <c r="BE11" s="613"/>
      <c r="BF11" s="613"/>
      <c r="BG11" s="613"/>
      <c r="BH11" s="613"/>
      <c r="BI11" s="613"/>
      <c r="BJ11" s="613"/>
      <c r="BK11" s="613"/>
      <c r="BL11" s="613"/>
      <c r="BM11" s="613"/>
      <c r="BN11" s="613"/>
      <c r="BO11" s="613"/>
      <c r="BP11" s="613"/>
      <c r="BQ11" s="613"/>
      <c r="BR11" s="613"/>
      <c r="BS11" s="613"/>
      <c r="BT11" s="613"/>
      <c r="BU11" s="613"/>
      <c r="BV11" s="613"/>
      <c r="BW11" s="613"/>
      <c r="BX11" s="613"/>
      <c r="BY11" s="613"/>
      <c r="BZ11" s="613"/>
      <c r="CA11" s="613"/>
      <c r="CB11" s="613"/>
      <c r="CC11" s="613"/>
      <c r="CD11" s="613"/>
      <c r="CE11" s="613"/>
      <c r="CF11" s="613"/>
      <c r="CG11" s="613"/>
      <c r="CH11" s="613"/>
      <c r="CI11" s="613"/>
      <c r="CJ11" s="613"/>
      <c r="CK11" s="613"/>
      <c r="CL11" s="613"/>
      <c r="CM11" s="613"/>
      <c r="CN11" s="613"/>
      <c r="CO11" s="613"/>
      <c r="CP11" s="613"/>
      <c r="CQ11" s="613"/>
      <c r="CR11" s="613"/>
      <c r="CS11" s="613"/>
      <c r="CT11" s="613"/>
      <c r="CU11" s="613"/>
      <c r="CV11" s="613"/>
      <c r="CW11" s="613"/>
      <c r="CX11" s="613"/>
      <c r="CY11" s="613"/>
      <c r="CZ11" s="613"/>
      <c r="DA11" s="613"/>
      <c r="DB11" s="613"/>
      <c r="DC11" s="613"/>
      <c r="DD11" s="613"/>
      <c r="DE11" s="613"/>
      <c r="DF11" s="613"/>
      <c r="DG11" s="613"/>
      <c r="DH11" s="613"/>
      <c r="DI11" s="613"/>
      <c r="DJ11" s="613"/>
      <c r="DK11" s="613"/>
      <c r="DL11" s="613"/>
      <c r="DM11" s="613"/>
      <c r="DN11" s="613"/>
      <c r="DO11" s="613"/>
      <c r="DP11" s="613"/>
      <c r="DQ11" s="613"/>
      <c r="DR11" s="613"/>
      <c r="DS11" s="613"/>
      <c r="DT11" s="613"/>
      <c r="DU11" s="613"/>
      <c r="DV11" s="613"/>
      <c r="DW11" s="613"/>
      <c r="DX11" s="613"/>
      <c r="DY11" s="613"/>
      <c r="DZ11" s="613"/>
      <c r="EA11" s="613"/>
      <c r="EB11" s="613"/>
      <c r="EC11" s="613"/>
      <c r="ED11" s="613"/>
      <c r="EE11" s="613"/>
      <c r="EF11" s="613"/>
      <c r="EG11" s="613"/>
      <c r="EH11" s="613"/>
      <c r="EI11" s="613"/>
      <c r="EJ11" s="613"/>
      <c r="EK11" s="613"/>
      <c r="EL11" s="613"/>
      <c r="EM11" s="613"/>
      <c r="EN11" s="613"/>
      <c r="EO11" s="613"/>
      <c r="EP11" s="613"/>
      <c r="EQ11" s="613"/>
      <c r="ER11" s="613"/>
      <c r="ES11" s="613"/>
      <c r="ET11" s="613"/>
      <c r="EU11" s="613"/>
      <c r="EV11" s="613"/>
      <c r="EW11" s="613"/>
      <c r="EX11" s="613"/>
      <c r="EY11" s="613"/>
      <c r="EZ11" s="613"/>
      <c r="FA11" s="613"/>
      <c r="FB11" s="613"/>
      <c r="FC11" s="613"/>
      <c r="FD11" s="613"/>
      <c r="FE11" s="613"/>
      <c r="FF11" s="613"/>
      <c r="FG11" s="613"/>
      <c r="FH11" s="613"/>
      <c r="FI11" s="613"/>
      <c r="FJ11" s="613"/>
      <c r="FK11" s="613"/>
      <c r="FL11" s="613"/>
      <c r="FM11" s="613"/>
      <c r="FN11" s="613"/>
      <c r="FO11" s="613"/>
      <c r="FP11" s="613"/>
      <c r="FQ11" s="613"/>
      <c r="FR11" s="613"/>
      <c r="FS11" s="613"/>
      <c r="FT11" s="613"/>
      <c r="FU11" s="613"/>
      <c r="FV11" s="613"/>
      <c r="FW11" s="613"/>
      <c r="FX11" s="613"/>
      <c r="FY11" s="613"/>
      <c r="FZ11" s="613"/>
      <c r="GA11" s="613"/>
      <c r="GB11" s="613"/>
      <c r="GC11" s="613"/>
      <c r="GD11" s="613"/>
      <c r="GE11" s="613"/>
      <c r="GF11" s="613"/>
      <c r="GG11" s="613"/>
      <c r="GH11" s="613"/>
      <c r="GI11" s="613"/>
      <c r="GJ11" s="613"/>
      <c r="GK11" s="613"/>
      <c r="GL11" s="613"/>
      <c r="GM11" s="613"/>
      <c r="GN11" s="613"/>
      <c r="GO11" s="613"/>
      <c r="GP11" s="613"/>
      <c r="GQ11" s="613"/>
      <c r="GR11" s="613"/>
      <c r="GS11" s="613"/>
      <c r="GT11" s="613"/>
      <c r="GU11" s="613"/>
      <c r="GV11" s="613"/>
      <c r="GW11" s="613"/>
      <c r="GX11" s="613"/>
      <c r="GY11" s="613"/>
      <c r="GZ11" s="613"/>
      <c r="HA11" s="613"/>
      <c r="HB11" s="613"/>
      <c r="HC11" s="613"/>
      <c r="HD11" s="613"/>
      <c r="HE11" s="613"/>
      <c r="HF11" s="613"/>
      <c r="HG11" s="613"/>
      <c r="HH11" s="613"/>
      <c r="HI11" s="613"/>
      <c r="HJ11" s="613"/>
      <c r="HK11" s="613"/>
      <c r="HL11" s="613"/>
      <c r="HM11" s="613"/>
      <c r="HN11" s="613"/>
      <c r="HO11" s="613"/>
      <c r="HP11" s="613"/>
      <c r="HQ11" s="613"/>
      <c r="HR11" s="613"/>
      <c r="HS11" s="613"/>
      <c r="HT11" s="613"/>
      <c r="HU11" s="613"/>
      <c r="HV11" s="613"/>
      <c r="HW11" s="613"/>
    </row>
    <row r="12" spans="1:231" x14ac:dyDescent="0.2">
      <c r="A12" s="167" t="s">
        <v>650</v>
      </c>
      <c r="B12" s="616">
        <v>19.756</v>
      </c>
      <c r="C12" s="640">
        <f t="shared" si="0"/>
        <v>6.7029704649939772</v>
      </c>
      <c r="D12" s="616">
        <v>24.693999999999999</v>
      </c>
      <c r="E12" s="640">
        <f t="shared" si="0"/>
        <v>8.0128756339659759</v>
      </c>
      <c r="F12" s="616">
        <v>28.135999999999999</v>
      </c>
      <c r="G12" s="640">
        <f t="shared" ref="G12" si="7">IF(F$13&lt;&gt;0,F12*100/F$13,"-")</f>
        <v>8.5375474881355515</v>
      </c>
      <c r="H12" s="615">
        <f t="shared" si="2"/>
        <v>113.93860856888313</v>
      </c>
      <c r="I12" s="613" t="s">
        <v>367</v>
      </c>
      <c r="J12" s="613"/>
      <c r="K12" s="613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613"/>
      <c r="AH12" s="613"/>
      <c r="AI12" s="613"/>
      <c r="AJ12" s="613"/>
      <c r="AK12" s="613"/>
      <c r="AL12" s="613"/>
      <c r="AM12" s="613"/>
      <c r="AN12" s="613"/>
      <c r="AO12" s="613"/>
      <c r="AP12" s="613"/>
      <c r="AQ12" s="613"/>
      <c r="AR12" s="613"/>
      <c r="AS12" s="613"/>
      <c r="AT12" s="613"/>
      <c r="AU12" s="613"/>
      <c r="AV12" s="613"/>
      <c r="AW12" s="613"/>
      <c r="AX12" s="613"/>
      <c r="AY12" s="613"/>
      <c r="AZ12" s="613"/>
      <c r="BA12" s="613"/>
      <c r="BB12" s="613"/>
      <c r="BC12" s="613"/>
      <c r="BD12" s="613"/>
      <c r="BE12" s="613"/>
      <c r="BF12" s="613"/>
      <c r="BG12" s="613"/>
      <c r="BH12" s="613"/>
      <c r="BI12" s="613"/>
      <c r="BJ12" s="613"/>
      <c r="BK12" s="613"/>
      <c r="BL12" s="613"/>
      <c r="BM12" s="613"/>
      <c r="BN12" s="613"/>
      <c r="BO12" s="613"/>
      <c r="BP12" s="613"/>
      <c r="BQ12" s="613"/>
      <c r="BR12" s="613"/>
      <c r="BS12" s="613"/>
      <c r="BT12" s="613"/>
      <c r="BU12" s="613"/>
      <c r="BV12" s="613"/>
      <c r="BW12" s="613"/>
      <c r="BX12" s="613"/>
      <c r="BY12" s="613"/>
      <c r="BZ12" s="613"/>
      <c r="CA12" s="613"/>
      <c r="CB12" s="613"/>
      <c r="CC12" s="613"/>
      <c r="CD12" s="613"/>
      <c r="CE12" s="613"/>
      <c r="CF12" s="613"/>
      <c r="CG12" s="613"/>
      <c r="CH12" s="613"/>
      <c r="CI12" s="613"/>
      <c r="CJ12" s="613"/>
      <c r="CK12" s="613"/>
      <c r="CL12" s="613"/>
      <c r="CM12" s="613"/>
      <c r="CN12" s="613"/>
      <c r="CO12" s="613"/>
      <c r="CP12" s="613"/>
      <c r="CQ12" s="613"/>
      <c r="CR12" s="613"/>
      <c r="CS12" s="613"/>
      <c r="CT12" s="613"/>
      <c r="CU12" s="613"/>
      <c r="CV12" s="613"/>
      <c r="CW12" s="613"/>
      <c r="CX12" s="613"/>
      <c r="CY12" s="613"/>
      <c r="CZ12" s="613"/>
      <c r="DA12" s="613"/>
      <c r="DB12" s="613"/>
      <c r="DC12" s="613"/>
      <c r="DD12" s="613"/>
      <c r="DE12" s="613"/>
      <c r="DF12" s="613"/>
      <c r="DG12" s="613"/>
      <c r="DH12" s="613"/>
      <c r="DI12" s="613"/>
      <c r="DJ12" s="613"/>
      <c r="DK12" s="613"/>
      <c r="DL12" s="613"/>
      <c r="DM12" s="613"/>
      <c r="DN12" s="613"/>
      <c r="DO12" s="613"/>
      <c r="DP12" s="613"/>
      <c r="DQ12" s="613"/>
      <c r="DR12" s="613"/>
      <c r="DS12" s="613"/>
      <c r="DT12" s="613"/>
      <c r="DU12" s="613"/>
      <c r="DV12" s="613"/>
      <c r="DW12" s="613"/>
      <c r="DX12" s="613"/>
      <c r="DY12" s="613"/>
      <c r="DZ12" s="613"/>
      <c r="EA12" s="613"/>
      <c r="EB12" s="613"/>
      <c r="EC12" s="613"/>
      <c r="ED12" s="613"/>
      <c r="EE12" s="613"/>
      <c r="EF12" s="613"/>
      <c r="EG12" s="613"/>
      <c r="EH12" s="613"/>
      <c r="EI12" s="613"/>
      <c r="EJ12" s="613"/>
      <c r="EK12" s="613"/>
      <c r="EL12" s="613"/>
      <c r="EM12" s="613"/>
      <c r="EN12" s="613"/>
      <c r="EO12" s="613"/>
      <c r="EP12" s="613"/>
      <c r="EQ12" s="613"/>
      <c r="ER12" s="613"/>
      <c r="ES12" s="613"/>
      <c r="ET12" s="613"/>
      <c r="EU12" s="613"/>
      <c r="EV12" s="613"/>
      <c r="EW12" s="613"/>
      <c r="EX12" s="613"/>
      <c r="EY12" s="613"/>
      <c r="EZ12" s="613"/>
      <c r="FA12" s="613"/>
      <c r="FB12" s="613"/>
      <c r="FC12" s="613"/>
      <c r="FD12" s="613"/>
      <c r="FE12" s="613"/>
      <c r="FF12" s="613"/>
      <c r="FG12" s="613"/>
      <c r="FH12" s="613"/>
      <c r="FI12" s="613"/>
      <c r="FJ12" s="613"/>
      <c r="FK12" s="613"/>
      <c r="FL12" s="613"/>
      <c r="FM12" s="613"/>
      <c r="FN12" s="613"/>
      <c r="FO12" s="613"/>
      <c r="FP12" s="613"/>
      <c r="FQ12" s="613"/>
      <c r="FR12" s="613"/>
      <c r="FS12" s="613"/>
      <c r="FT12" s="613"/>
      <c r="FU12" s="613"/>
      <c r="FV12" s="613"/>
      <c r="FW12" s="613"/>
      <c r="FX12" s="613"/>
      <c r="FY12" s="613"/>
      <c r="FZ12" s="613"/>
      <c r="GA12" s="613"/>
      <c r="GB12" s="613"/>
      <c r="GC12" s="613"/>
      <c r="GD12" s="613"/>
      <c r="GE12" s="613"/>
      <c r="GF12" s="613"/>
      <c r="GG12" s="613"/>
      <c r="GH12" s="613"/>
      <c r="GI12" s="613"/>
      <c r="GJ12" s="613"/>
      <c r="GK12" s="613"/>
      <c r="GL12" s="613"/>
      <c r="GM12" s="613"/>
      <c r="GN12" s="613"/>
      <c r="GO12" s="613"/>
      <c r="GP12" s="613"/>
      <c r="GQ12" s="613"/>
      <c r="GR12" s="613"/>
      <c r="GS12" s="613"/>
      <c r="GT12" s="613"/>
      <c r="GU12" s="613"/>
      <c r="GV12" s="613"/>
      <c r="GW12" s="613"/>
      <c r="GX12" s="613"/>
      <c r="GY12" s="613"/>
      <c r="GZ12" s="613"/>
      <c r="HA12" s="613"/>
      <c r="HB12" s="613"/>
      <c r="HC12" s="613"/>
      <c r="HD12" s="613"/>
      <c r="HE12" s="613"/>
      <c r="HF12" s="613"/>
      <c r="HG12" s="613"/>
      <c r="HH12" s="613"/>
      <c r="HI12" s="613"/>
      <c r="HJ12" s="613"/>
      <c r="HK12" s="613"/>
      <c r="HL12" s="613"/>
      <c r="HM12" s="613"/>
      <c r="HN12" s="613"/>
      <c r="HO12" s="613"/>
      <c r="HP12" s="613"/>
      <c r="HQ12" s="613"/>
      <c r="HR12" s="613"/>
      <c r="HS12" s="613"/>
      <c r="HT12" s="613"/>
      <c r="HU12" s="613"/>
      <c r="HV12" s="613"/>
      <c r="HW12" s="613"/>
    </row>
    <row r="13" spans="1:231" x14ac:dyDescent="0.2">
      <c r="A13" s="618" t="s">
        <v>651</v>
      </c>
      <c r="B13" s="619">
        <f t="shared" ref="B13:G13" si="8">SUM(B6:B12)</f>
        <v>294.73500000000001</v>
      </c>
      <c r="C13" s="641">
        <f t="shared" si="8"/>
        <v>99.999999999999986</v>
      </c>
      <c r="D13" s="619">
        <f t="shared" si="8"/>
        <v>308.17899999999997</v>
      </c>
      <c r="E13" s="641">
        <f t="shared" si="8"/>
        <v>100</v>
      </c>
      <c r="F13" s="619">
        <f t="shared" si="8"/>
        <v>329.55599999999998</v>
      </c>
      <c r="G13" s="641">
        <f t="shared" si="8"/>
        <v>100</v>
      </c>
      <c r="H13" s="615">
        <f t="shared" si="2"/>
        <v>106.93655310712282</v>
      </c>
      <c r="I13" s="620" t="s">
        <v>368</v>
      </c>
      <c r="J13" s="613"/>
      <c r="K13" s="613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613"/>
      <c r="W13" s="613"/>
      <c r="X13" s="613"/>
      <c r="Y13" s="613"/>
      <c r="Z13" s="613"/>
      <c r="AA13" s="613"/>
      <c r="AB13" s="613"/>
      <c r="AC13" s="613"/>
      <c r="AD13" s="613"/>
      <c r="AE13" s="613"/>
      <c r="AF13" s="613"/>
      <c r="AG13" s="613"/>
      <c r="AH13" s="613"/>
      <c r="AI13" s="613"/>
      <c r="AJ13" s="613"/>
      <c r="AK13" s="613"/>
      <c r="AL13" s="613"/>
      <c r="AM13" s="613"/>
      <c r="AN13" s="613"/>
      <c r="AO13" s="613"/>
      <c r="AP13" s="613"/>
      <c r="AQ13" s="613"/>
      <c r="AR13" s="613"/>
      <c r="AS13" s="613"/>
      <c r="AT13" s="613"/>
      <c r="AU13" s="613"/>
      <c r="AV13" s="613"/>
      <c r="AW13" s="613"/>
      <c r="AX13" s="613"/>
      <c r="AY13" s="613"/>
      <c r="AZ13" s="613"/>
      <c r="BA13" s="613"/>
      <c r="BB13" s="613"/>
      <c r="BC13" s="613"/>
      <c r="BD13" s="613"/>
      <c r="BE13" s="613"/>
      <c r="BF13" s="613"/>
      <c r="BG13" s="613"/>
      <c r="BH13" s="613"/>
      <c r="BI13" s="613"/>
      <c r="BJ13" s="613"/>
      <c r="BK13" s="613"/>
      <c r="BL13" s="613"/>
      <c r="BM13" s="613"/>
      <c r="BN13" s="613"/>
      <c r="BO13" s="613"/>
      <c r="BP13" s="613"/>
      <c r="BQ13" s="613"/>
      <c r="BR13" s="613"/>
      <c r="BS13" s="613"/>
      <c r="BT13" s="613"/>
      <c r="BU13" s="613"/>
      <c r="BV13" s="613"/>
      <c r="BW13" s="613"/>
      <c r="BX13" s="613"/>
      <c r="BY13" s="613"/>
      <c r="BZ13" s="613"/>
      <c r="CA13" s="613"/>
      <c r="CB13" s="613"/>
      <c r="CC13" s="613"/>
      <c r="CD13" s="613"/>
      <c r="CE13" s="613"/>
      <c r="CF13" s="613"/>
      <c r="CG13" s="613"/>
      <c r="CH13" s="613"/>
      <c r="CI13" s="613"/>
      <c r="CJ13" s="613"/>
      <c r="CK13" s="613"/>
      <c r="CL13" s="613"/>
      <c r="CM13" s="613"/>
      <c r="CN13" s="613"/>
      <c r="CO13" s="613"/>
      <c r="CP13" s="613"/>
      <c r="CQ13" s="613"/>
      <c r="CR13" s="613"/>
      <c r="CS13" s="613"/>
      <c r="CT13" s="613"/>
      <c r="CU13" s="613"/>
      <c r="CV13" s="613"/>
      <c r="CW13" s="613"/>
      <c r="CX13" s="613"/>
      <c r="CY13" s="613"/>
      <c r="CZ13" s="613"/>
      <c r="DA13" s="613"/>
      <c r="DB13" s="613"/>
      <c r="DC13" s="613"/>
      <c r="DD13" s="613"/>
      <c r="DE13" s="613"/>
      <c r="DF13" s="613"/>
      <c r="DG13" s="613"/>
      <c r="DH13" s="613"/>
      <c r="DI13" s="613"/>
      <c r="DJ13" s="613"/>
      <c r="DK13" s="613"/>
      <c r="DL13" s="613"/>
      <c r="DM13" s="613"/>
      <c r="DN13" s="613"/>
      <c r="DO13" s="613"/>
      <c r="DP13" s="613"/>
      <c r="DQ13" s="613"/>
      <c r="DR13" s="613"/>
      <c r="DS13" s="613"/>
      <c r="DT13" s="613"/>
      <c r="DU13" s="613"/>
      <c r="DV13" s="613"/>
      <c r="DW13" s="613"/>
      <c r="DX13" s="613"/>
      <c r="DY13" s="613"/>
      <c r="DZ13" s="613"/>
      <c r="EA13" s="613"/>
      <c r="EB13" s="613"/>
      <c r="EC13" s="613"/>
      <c r="ED13" s="613"/>
      <c r="EE13" s="613"/>
      <c r="EF13" s="613"/>
      <c r="EG13" s="613"/>
      <c r="EH13" s="613"/>
      <c r="EI13" s="613"/>
      <c r="EJ13" s="613"/>
      <c r="EK13" s="613"/>
      <c r="EL13" s="613"/>
      <c r="EM13" s="613"/>
      <c r="EN13" s="613"/>
      <c r="EO13" s="613"/>
      <c r="EP13" s="613"/>
      <c r="EQ13" s="613"/>
      <c r="ER13" s="613"/>
      <c r="ES13" s="613"/>
      <c r="ET13" s="613"/>
      <c r="EU13" s="613"/>
      <c r="EV13" s="613"/>
      <c r="EW13" s="613"/>
      <c r="EX13" s="613"/>
      <c r="EY13" s="613"/>
      <c r="EZ13" s="613"/>
      <c r="FA13" s="613"/>
      <c r="FB13" s="613"/>
      <c r="FC13" s="613"/>
      <c r="FD13" s="613"/>
      <c r="FE13" s="613"/>
      <c r="FF13" s="613"/>
      <c r="FG13" s="613"/>
      <c r="FH13" s="613"/>
      <c r="FI13" s="613"/>
      <c r="FJ13" s="613"/>
      <c r="FK13" s="613"/>
      <c r="FL13" s="613"/>
      <c r="FM13" s="613"/>
      <c r="FN13" s="613"/>
      <c r="FO13" s="613"/>
      <c r="FP13" s="613"/>
      <c r="FQ13" s="613"/>
      <c r="FR13" s="613"/>
      <c r="FS13" s="613"/>
      <c r="FT13" s="613"/>
      <c r="FU13" s="613"/>
      <c r="FV13" s="613"/>
      <c r="FW13" s="613"/>
      <c r="FX13" s="613"/>
      <c r="FY13" s="613"/>
      <c r="FZ13" s="613"/>
      <c r="GA13" s="613"/>
      <c r="GB13" s="613"/>
      <c r="GC13" s="613"/>
      <c r="GD13" s="613"/>
      <c r="GE13" s="613"/>
      <c r="GF13" s="613"/>
      <c r="GG13" s="613"/>
      <c r="GH13" s="613"/>
      <c r="GI13" s="613"/>
      <c r="GJ13" s="613"/>
      <c r="GK13" s="613"/>
      <c r="GL13" s="613"/>
      <c r="GM13" s="613"/>
      <c r="GN13" s="613"/>
      <c r="GO13" s="613"/>
      <c r="GP13" s="613"/>
      <c r="GQ13" s="613"/>
      <c r="GR13" s="613"/>
      <c r="GS13" s="613"/>
      <c r="GT13" s="613"/>
      <c r="GU13" s="613"/>
      <c r="GV13" s="613"/>
      <c r="GW13" s="613"/>
      <c r="GX13" s="613"/>
      <c r="GY13" s="613"/>
      <c r="GZ13" s="613"/>
      <c r="HA13" s="613"/>
      <c r="HB13" s="613"/>
      <c r="HC13" s="613"/>
      <c r="HD13" s="613"/>
      <c r="HE13" s="613"/>
      <c r="HF13" s="613"/>
      <c r="HG13" s="613"/>
      <c r="HH13" s="613"/>
      <c r="HI13" s="613"/>
      <c r="HJ13" s="613"/>
      <c r="HK13" s="613"/>
      <c r="HL13" s="613"/>
      <c r="HM13" s="613"/>
      <c r="HN13" s="613"/>
      <c r="HO13" s="613"/>
      <c r="HP13" s="613"/>
      <c r="HQ13" s="613"/>
      <c r="HR13" s="613"/>
      <c r="HS13" s="613"/>
      <c r="HT13" s="613"/>
      <c r="HU13" s="613"/>
      <c r="HV13" s="613"/>
      <c r="HW13" s="613"/>
    </row>
    <row r="14" spans="1:231" x14ac:dyDescent="0.2">
      <c r="A14" s="167" t="s">
        <v>652</v>
      </c>
      <c r="B14" s="616"/>
      <c r="C14" s="642"/>
      <c r="D14" s="616"/>
      <c r="E14" s="642"/>
      <c r="F14" s="616"/>
      <c r="G14" s="642"/>
      <c r="H14" s="615" t="str">
        <f t="shared" si="2"/>
        <v>-</v>
      </c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  <c r="AH14" s="613"/>
      <c r="AI14" s="613"/>
      <c r="AJ14" s="613"/>
      <c r="AK14" s="613"/>
      <c r="AL14" s="613"/>
      <c r="AM14" s="613"/>
      <c r="AN14" s="613"/>
      <c r="AO14" s="613"/>
      <c r="AP14" s="613"/>
      <c r="AQ14" s="613"/>
      <c r="AR14" s="613"/>
      <c r="AS14" s="613"/>
      <c r="AT14" s="613"/>
      <c r="AU14" s="613"/>
      <c r="AV14" s="613"/>
      <c r="AW14" s="613"/>
      <c r="AX14" s="613"/>
      <c r="AY14" s="613"/>
      <c r="AZ14" s="613"/>
      <c r="BA14" s="613"/>
      <c r="BB14" s="613"/>
      <c r="BC14" s="613"/>
      <c r="BD14" s="613"/>
      <c r="BE14" s="613"/>
      <c r="BF14" s="613"/>
      <c r="BG14" s="613"/>
      <c r="BH14" s="613"/>
      <c r="BI14" s="613"/>
      <c r="BJ14" s="613"/>
      <c r="BK14" s="613"/>
      <c r="BL14" s="613"/>
      <c r="BM14" s="613"/>
      <c r="BN14" s="613"/>
      <c r="BO14" s="613"/>
      <c r="BP14" s="613"/>
      <c r="BQ14" s="613"/>
      <c r="BR14" s="613"/>
      <c r="BS14" s="613"/>
      <c r="BT14" s="613"/>
      <c r="BU14" s="613"/>
      <c r="BV14" s="613"/>
      <c r="BW14" s="613"/>
      <c r="BX14" s="613"/>
      <c r="BY14" s="613"/>
      <c r="BZ14" s="613"/>
      <c r="CA14" s="613"/>
      <c r="CB14" s="613"/>
      <c r="CC14" s="613"/>
      <c r="CD14" s="613"/>
      <c r="CE14" s="613"/>
      <c r="CF14" s="613"/>
      <c r="CG14" s="613"/>
      <c r="CH14" s="613"/>
      <c r="CI14" s="613"/>
      <c r="CJ14" s="613"/>
      <c r="CK14" s="613"/>
      <c r="CL14" s="613"/>
      <c r="CM14" s="613"/>
      <c r="CN14" s="613"/>
      <c r="CO14" s="613"/>
      <c r="CP14" s="613"/>
      <c r="CQ14" s="613"/>
      <c r="CR14" s="613"/>
      <c r="CS14" s="613"/>
      <c r="CT14" s="613"/>
      <c r="CU14" s="613"/>
      <c r="CV14" s="613"/>
      <c r="CW14" s="613"/>
      <c r="CX14" s="613"/>
      <c r="CY14" s="613"/>
      <c r="CZ14" s="613"/>
      <c r="DA14" s="613"/>
      <c r="DB14" s="613"/>
      <c r="DC14" s="613"/>
      <c r="DD14" s="613"/>
      <c r="DE14" s="613"/>
      <c r="DF14" s="613"/>
      <c r="DG14" s="613"/>
      <c r="DH14" s="613"/>
      <c r="DI14" s="613"/>
      <c r="DJ14" s="613"/>
      <c r="DK14" s="613"/>
      <c r="DL14" s="613"/>
      <c r="DM14" s="613"/>
      <c r="DN14" s="613"/>
      <c r="DO14" s="613"/>
      <c r="DP14" s="613"/>
      <c r="DQ14" s="613"/>
      <c r="DR14" s="613"/>
      <c r="DS14" s="613"/>
      <c r="DT14" s="613"/>
      <c r="DU14" s="613"/>
      <c r="DV14" s="613"/>
      <c r="DW14" s="613"/>
      <c r="DX14" s="613"/>
      <c r="DY14" s="613"/>
      <c r="DZ14" s="613"/>
      <c r="EA14" s="613"/>
      <c r="EB14" s="613"/>
      <c r="EC14" s="613"/>
      <c r="ED14" s="613"/>
      <c r="EE14" s="613"/>
      <c r="EF14" s="613"/>
      <c r="EG14" s="613"/>
      <c r="EH14" s="613"/>
      <c r="EI14" s="613"/>
      <c r="EJ14" s="613"/>
      <c r="EK14" s="613"/>
      <c r="EL14" s="613"/>
      <c r="EM14" s="613"/>
      <c r="EN14" s="613"/>
      <c r="EO14" s="613"/>
      <c r="EP14" s="613"/>
      <c r="EQ14" s="613"/>
      <c r="ER14" s="613"/>
      <c r="ES14" s="613"/>
      <c r="ET14" s="613"/>
      <c r="EU14" s="613"/>
      <c r="EV14" s="613"/>
      <c r="EW14" s="613"/>
      <c r="EX14" s="613"/>
      <c r="EY14" s="613"/>
      <c r="EZ14" s="613"/>
      <c r="FA14" s="613"/>
      <c r="FB14" s="613"/>
      <c r="FC14" s="613"/>
      <c r="FD14" s="613"/>
      <c r="FE14" s="613"/>
      <c r="FF14" s="613"/>
      <c r="FG14" s="613"/>
      <c r="FH14" s="613"/>
      <c r="FI14" s="613"/>
      <c r="FJ14" s="613"/>
      <c r="FK14" s="613"/>
      <c r="FL14" s="613"/>
      <c r="FM14" s="613"/>
      <c r="FN14" s="613"/>
      <c r="FO14" s="613"/>
      <c r="FP14" s="613"/>
      <c r="FQ14" s="613"/>
      <c r="FR14" s="613"/>
      <c r="FS14" s="613"/>
      <c r="FT14" s="613"/>
      <c r="FU14" s="613"/>
      <c r="FV14" s="613"/>
      <c r="FW14" s="613"/>
      <c r="FX14" s="613"/>
      <c r="FY14" s="613"/>
      <c r="FZ14" s="613"/>
      <c r="GA14" s="613"/>
      <c r="GB14" s="613"/>
      <c r="GC14" s="613"/>
      <c r="GD14" s="613"/>
      <c r="GE14" s="613"/>
      <c r="GF14" s="613"/>
      <c r="GG14" s="613"/>
      <c r="GH14" s="613"/>
      <c r="GI14" s="613"/>
      <c r="GJ14" s="613"/>
      <c r="GK14" s="613"/>
      <c r="GL14" s="613"/>
      <c r="GM14" s="613"/>
      <c r="GN14" s="613"/>
      <c r="GO14" s="613"/>
      <c r="GP14" s="613"/>
      <c r="GQ14" s="613"/>
      <c r="GR14" s="613"/>
      <c r="GS14" s="613"/>
      <c r="GT14" s="613"/>
      <c r="GU14" s="613"/>
      <c r="GV14" s="613"/>
      <c r="GW14" s="613"/>
      <c r="GX14" s="613"/>
      <c r="GY14" s="613"/>
      <c r="GZ14" s="613"/>
      <c r="HA14" s="613"/>
      <c r="HB14" s="613"/>
      <c r="HC14" s="613"/>
      <c r="HD14" s="613"/>
      <c r="HE14" s="613"/>
      <c r="HF14" s="613"/>
      <c r="HG14" s="613"/>
      <c r="HH14" s="613"/>
      <c r="HI14" s="613"/>
      <c r="HJ14" s="613"/>
      <c r="HK14" s="613"/>
      <c r="HL14" s="613"/>
      <c r="HM14" s="613"/>
      <c r="HN14" s="613"/>
      <c r="HO14" s="613"/>
      <c r="HP14" s="613"/>
      <c r="HQ14" s="613"/>
      <c r="HR14" s="613"/>
      <c r="HS14" s="613"/>
      <c r="HT14" s="613"/>
      <c r="HU14" s="613"/>
      <c r="HV14" s="613"/>
      <c r="HW14" s="613"/>
    </row>
    <row r="15" spans="1:231" x14ac:dyDescent="0.2">
      <c r="A15" s="167" t="s">
        <v>653</v>
      </c>
      <c r="B15" s="616">
        <v>41.892000000000003</v>
      </c>
      <c r="C15" s="640">
        <f>IF(B$21&lt;&gt;0,B15*100/B$21,"-")</f>
        <v>71.260652865429449</v>
      </c>
      <c r="D15" s="616">
        <v>40.084000000000003</v>
      </c>
      <c r="E15" s="640">
        <f>IF(D$21&lt;&gt;0,D15*100/D$21,"-")</f>
        <v>69.181912323092874</v>
      </c>
      <c r="F15" s="616">
        <v>33.061999999999998</v>
      </c>
      <c r="G15" s="640">
        <f>IF(F$21&lt;&gt;0,F15*100/F$21,"-")</f>
        <v>65.68783279027258</v>
      </c>
      <c r="H15" s="615">
        <f t="shared" si="2"/>
        <v>82.481788244686143</v>
      </c>
      <c r="I15" s="613" t="s">
        <v>369</v>
      </c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3"/>
      <c r="AA15" s="613"/>
      <c r="AB15" s="613"/>
      <c r="AC15" s="613"/>
      <c r="AD15" s="613"/>
      <c r="AE15" s="613"/>
      <c r="AF15" s="613"/>
      <c r="AG15" s="613"/>
      <c r="AH15" s="613"/>
      <c r="AI15" s="613"/>
      <c r="AJ15" s="613"/>
      <c r="AK15" s="613"/>
      <c r="AL15" s="613"/>
      <c r="AM15" s="613"/>
      <c r="AN15" s="613"/>
      <c r="AO15" s="613"/>
      <c r="AP15" s="613"/>
      <c r="AQ15" s="613"/>
      <c r="AR15" s="613"/>
      <c r="AS15" s="613"/>
      <c r="AT15" s="613"/>
      <c r="AU15" s="613"/>
      <c r="AV15" s="613"/>
      <c r="AW15" s="613"/>
      <c r="AX15" s="613"/>
      <c r="AY15" s="613"/>
      <c r="AZ15" s="613"/>
      <c r="BA15" s="613"/>
      <c r="BB15" s="613"/>
      <c r="BC15" s="613"/>
      <c r="BD15" s="613"/>
      <c r="BE15" s="613"/>
      <c r="BF15" s="613"/>
      <c r="BG15" s="613"/>
      <c r="BH15" s="613"/>
      <c r="BI15" s="613"/>
      <c r="BJ15" s="613"/>
      <c r="BK15" s="613"/>
      <c r="BL15" s="613"/>
      <c r="BM15" s="613"/>
      <c r="BN15" s="613"/>
      <c r="BO15" s="613"/>
      <c r="BP15" s="613"/>
      <c r="BQ15" s="613"/>
      <c r="BR15" s="613"/>
      <c r="BS15" s="613"/>
      <c r="BT15" s="613"/>
      <c r="BU15" s="613"/>
      <c r="BV15" s="613"/>
      <c r="BW15" s="613"/>
      <c r="BX15" s="613"/>
      <c r="BY15" s="613"/>
      <c r="BZ15" s="613"/>
      <c r="CA15" s="613"/>
      <c r="CB15" s="613"/>
      <c r="CC15" s="613"/>
      <c r="CD15" s="613"/>
      <c r="CE15" s="613"/>
      <c r="CF15" s="613"/>
      <c r="CG15" s="613"/>
      <c r="CH15" s="613"/>
      <c r="CI15" s="613"/>
      <c r="CJ15" s="613"/>
      <c r="CK15" s="613"/>
      <c r="CL15" s="613"/>
      <c r="CM15" s="613"/>
      <c r="CN15" s="613"/>
      <c r="CO15" s="613"/>
      <c r="CP15" s="613"/>
      <c r="CQ15" s="613"/>
      <c r="CR15" s="613"/>
      <c r="CS15" s="613"/>
      <c r="CT15" s="613"/>
      <c r="CU15" s="613"/>
      <c r="CV15" s="613"/>
      <c r="CW15" s="613"/>
      <c r="CX15" s="613"/>
      <c r="CY15" s="613"/>
      <c r="CZ15" s="613"/>
      <c r="DA15" s="613"/>
      <c r="DB15" s="613"/>
      <c r="DC15" s="613"/>
      <c r="DD15" s="613"/>
      <c r="DE15" s="613"/>
      <c r="DF15" s="613"/>
      <c r="DG15" s="613"/>
      <c r="DH15" s="613"/>
      <c r="DI15" s="613"/>
      <c r="DJ15" s="613"/>
      <c r="DK15" s="613"/>
      <c r="DL15" s="613"/>
      <c r="DM15" s="613"/>
      <c r="DN15" s="613"/>
      <c r="DO15" s="613"/>
      <c r="DP15" s="613"/>
      <c r="DQ15" s="613"/>
      <c r="DR15" s="613"/>
      <c r="DS15" s="613"/>
      <c r="DT15" s="613"/>
      <c r="DU15" s="613"/>
      <c r="DV15" s="613"/>
      <c r="DW15" s="613"/>
      <c r="DX15" s="613"/>
      <c r="DY15" s="613"/>
      <c r="DZ15" s="613"/>
      <c r="EA15" s="613"/>
      <c r="EB15" s="613"/>
      <c r="EC15" s="613"/>
      <c r="ED15" s="613"/>
      <c r="EE15" s="613"/>
      <c r="EF15" s="613"/>
      <c r="EG15" s="613"/>
      <c r="EH15" s="613"/>
      <c r="EI15" s="613"/>
      <c r="EJ15" s="613"/>
      <c r="EK15" s="613"/>
      <c r="EL15" s="613"/>
      <c r="EM15" s="613"/>
      <c r="EN15" s="613"/>
      <c r="EO15" s="613"/>
      <c r="EP15" s="613"/>
      <c r="EQ15" s="613"/>
      <c r="ER15" s="613"/>
      <c r="ES15" s="613"/>
      <c r="ET15" s="613"/>
      <c r="EU15" s="613"/>
      <c r="EV15" s="613"/>
      <c r="EW15" s="613"/>
      <c r="EX15" s="613"/>
      <c r="EY15" s="613"/>
      <c r="EZ15" s="613"/>
      <c r="FA15" s="613"/>
      <c r="FB15" s="613"/>
      <c r="FC15" s="613"/>
      <c r="FD15" s="613"/>
      <c r="FE15" s="613"/>
      <c r="FF15" s="613"/>
      <c r="FG15" s="613"/>
      <c r="FH15" s="613"/>
      <c r="FI15" s="613"/>
      <c r="FJ15" s="613"/>
      <c r="FK15" s="613"/>
      <c r="FL15" s="613"/>
      <c r="FM15" s="613"/>
      <c r="FN15" s="613"/>
      <c r="FO15" s="613"/>
      <c r="FP15" s="613"/>
      <c r="FQ15" s="613"/>
      <c r="FR15" s="613"/>
      <c r="FS15" s="613"/>
      <c r="FT15" s="613"/>
      <c r="FU15" s="613"/>
      <c r="FV15" s="613"/>
      <c r="FW15" s="613"/>
      <c r="FX15" s="613"/>
      <c r="FY15" s="613"/>
      <c r="FZ15" s="613"/>
      <c r="GA15" s="613"/>
      <c r="GB15" s="613"/>
      <c r="GC15" s="613"/>
      <c r="GD15" s="613"/>
      <c r="GE15" s="613"/>
      <c r="GF15" s="613"/>
      <c r="GG15" s="613"/>
      <c r="GH15" s="613"/>
      <c r="GI15" s="613"/>
      <c r="GJ15" s="613"/>
      <c r="GK15" s="613"/>
      <c r="GL15" s="613"/>
      <c r="GM15" s="613"/>
      <c r="GN15" s="613"/>
      <c r="GO15" s="613"/>
      <c r="GP15" s="613"/>
      <c r="GQ15" s="613"/>
      <c r="GR15" s="613"/>
      <c r="GS15" s="613"/>
      <c r="GT15" s="613"/>
      <c r="GU15" s="613"/>
      <c r="GV15" s="613"/>
      <c r="GW15" s="613"/>
      <c r="GX15" s="613"/>
      <c r="GY15" s="613"/>
      <c r="GZ15" s="613"/>
      <c r="HA15" s="613"/>
      <c r="HB15" s="613"/>
      <c r="HC15" s="613"/>
      <c r="HD15" s="613"/>
      <c r="HE15" s="613"/>
      <c r="HF15" s="613"/>
      <c r="HG15" s="613"/>
      <c r="HH15" s="613"/>
      <c r="HI15" s="613"/>
      <c r="HJ15" s="613"/>
      <c r="HK15" s="613"/>
      <c r="HL15" s="613"/>
      <c r="HM15" s="613"/>
      <c r="HN15" s="613"/>
      <c r="HO15" s="613"/>
      <c r="HP15" s="613"/>
      <c r="HQ15" s="613"/>
      <c r="HR15" s="613"/>
      <c r="HS15" s="613"/>
      <c r="HT15" s="613"/>
      <c r="HU15" s="613"/>
      <c r="HV15" s="613"/>
      <c r="HW15" s="613"/>
    </row>
    <row r="16" spans="1:231" x14ac:dyDescent="0.2">
      <c r="A16" s="167" t="s">
        <v>654</v>
      </c>
      <c r="B16" s="616">
        <v>0</v>
      </c>
      <c r="C16" s="640">
        <f t="shared" ref="C16:E20" si="9">IF(B$21&lt;&gt;0,B16*100/B$21,"-")</f>
        <v>0</v>
      </c>
      <c r="D16" s="616">
        <v>0</v>
      </c>
      <c r="E16" s="640">
        <f t="shared" si="9"/>
        <v>0</v>
      </c>
      <c r="F16" s="616">
        <v>0</v>
      </c>
      <c r="G16" s="640">
        <f t="shared" ref="G16" si="10">IF(F$21&lt;&gt;0,F16*100/F$21,"-")</f>
        <v>0</v>
      </c>
      <c r="H16" s="615" t="str">
        <f t="shared" si="2"/>
        <v>-</v>
      </c>
      <c r="I16" s="617" t="s">
        <v>370</v>
      </c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  <c r="AA16" s="613"/>
      <c r="AB16" s="613"/>
      <c r="AC16" s="613"/>
      <c r="AD16" s="613"/>
      <c r="AE16" s="613"/>
      <c r="AF16" s="613"/>
      <c r="AG16" s="613"/>
      <c r="AH16" s="613"/>
      <c r="AI16" s="613"/>
      <c r="AJ16" s="613"/>
      <c r="AK16" s="613"/>
      <c r="AL16" s="613"/>
      <c r="AM16" s="613"/>
      <c r="AN16" s="613"/>
      <c r="AO16" s="613"/>
      <c r="AP16" s="613"/>
      <c r="AQ16" s="613"/>
      <c r="AR16" s="613"/>
      <c r="AS16" s="613"/>
      <c r="AT16" s="613"/>
      <c r="AU16" s="613"/>
      <c r="AV16" s="613"/>
      <c r="AW16" s="613"/>
      <c r="AX16" s="613"/>
      <c r="AY16" s="613"/>
      <c r="AZ16" s="613"/>
      <c r="BA16" s="613"/>
      <c r="BB16" s="613"/>
      <c r="BC16" s="613"/>
      <c r="BD16" s="613"/>
      <c r="BE16" s="613"/>
      <c r="BF16" s="613"/>
      <c r="BG16" s="613"/>
      <c r="BH16" s="613"/>
      <c r="BI16" s="613"/>
      <c r="BJ16" s="613"/>
      <c r="BK16" s="613"/>
      <c r="BL16" s="613"/>
      <c r="BM16" s="613"/>
      <c r="BN16" s="613"/>
      <c r="BO16" s="613"/>
      <c r="BP16" s="613"/>
      <c r="BQ16" s="613"/>
      <c r="BR16" s="613"/>
      <c r="BS16" s="613"/>
      <c r="BT16" s="613"/>
      <c r="BU16" s="613"/>
      <c r="BV16" s="613"/>
      <c r="BW16" s="613"/>
      <c r="BX16" s="613"/>
      <c r="BY16" s="613"/>
      <c r="BZ16" s="613"/>
      <c r="CA16" s="613"/>
      <c r="CB16" s="613"/>
      <c r="CC16" s="613"/>
      <c r="CD16" s="613"/>
      <c r="CE16" s="613"/>
      <c r="CF16" s="613"/>
      <c r="CG16" s="613"/>
      <c r="CH16" s="613"/>
      <c r="CI16" s="613"/>
      <c r="CJ16" s="613"/>
      <c r="CK16" s="613"/>
      <c r="CL16" s="613"/>
      <c r="CM16" s="613"/>
      <c r="CN16" s="613"/>
      <c r="CO16" s="613"/>
      <c r="CP16" s="613"/>
      <c r="CQ16" s="613"/>
      <c r="CR16" s="613"/>
      <c r="CS16" s="613"/>
      <c r="CT16" s="613"/>
      <c r="CU16" s="613"/>
      <c r="CV16" s="613"/>
      <c r="CW16" s="613"/>
      <c r="CX16" s="613"/>
      <c r="CY16" s="613"/>
      <c r="CZ16" s="613"/>
      <c r="DA16" s="613"/>
      <c r="DB16" s="613"/>
      <c r="DC16" s="613"/>
      <c r="DD16" s="613"/>
      <c r="DE16" s="613"/>
      <c r="DF16" s="613"/>
      <c r="DG16" s="613"/>
      <c r="DH16" s="613"/>
      <c r="DI16" s="613"/>
      <c r="DJ16" s="613"/>
      <c r="DK16" s="613"/>
      <c r="DL16" s="613"/>
      <c r="DM16" s="613"/>
      <c r="DN16" s="613"/>
      <c r="DO16" s="613"/>
      <c r="DP16" s="613"/>
      <c r="DQ16" s="613"/>
      <c r="DR16" s="613"/>
      <c r="DS16" s="613"/>
      <c r="DT16" s="613"/>
      <c r="DU16" s="613"/>
      <c r="DV16" s="613"/>
      <c r="DW16" s="613"/>
      <c r="DX16" s="613"/>
      <c r="DY16" s="613"/>
      <c r="DZ16" s="613"/>
      <c r="EA16" s="613"/>
      <c r="EB16" s="613"/>
      <c r="EC16" s="613"/>
      <c r="ED16" s="613"/>
      <c r="EE16" s="613"/>
      <c r="EF16" s="613"/>
      <c r="EG16" s="613"/>
      <c r="EH16" s="613"/>
      <c r="EI16" s="613"/>
      <c r="EJ16" s="613"/>
      <c r="EK16" s="613"/>
      <c r="EL16" s="613"/>
      <c r="EM16" s="613"/>
      <c r="EN16" s="613"/>
      <c r="EO16" s="613"/>
      <c r="EP16" s="613"/>
      <c r="EQ16" s="613"/>
      <c r="ER16" s="613"/>
      <c r="ES16" s="613"/>
      <c r="ET16" s="613"/>
      <c r="EU16" s="613"/>
      <c r="EV16" s="613"/>
      <c r="EW16" s="613"/>
      <c r="EX16" s="613"/>
      <c r="EY16" s="613"/>
      <c r="EZ16" s="613"/>
      <c r="FA16" s="613"/>
      <c r="FB16" s="613"/>
      <c r="FC16" s="613"/>
      <c r="FD16" s="613"/>
      <c r="FE16" s="613"/>
      <c r="FF16" s="613"/>
      <c r="FG16" s="613"/>
      <c r="FH16" s="613"/>
      <c r="FI16" s="613"/>
      <c r="FJ16" s="613"/>
      <c r="FK16" s="613"/>
      <c r="FL16" s="613"/>
      <c r="FM16" s="613"/>
      <c r="FN16" s="613"/>
      <c r="FO16" s="613"/>
      <c r="FP16" s="613"/>
      <c r="FQ16" s="613"/>
      <c r="FR16" s="613"/>
      <c r="FS16" s="613"/>
      <c r="FT16" s="613"/>
      <c r="FU16" s="613"/>
      <c r="FV16" s="613"/>
      <c r="FW16" s="613"/>
      <c r="FX16" s="613"/>
      <c r="FY16" s="613"/>
      <c r="FZ16" s="613"/>
      <c r="GA16" s="613"/>
      <c r="GB16" s="613"/>
      <c r="GC16" s="613"/>
      <c r="GD16" s="613"/>
      <c r="GE16" s="613"/>
      <c r="GF16" s="613"/>
      <c r="GG16" s="613"/>
      <c r="GH16" s="613"/>
      <c r="GI16" s="613"/>
      <c r="GJ16" s="613"/>
      <c r="GK16" s="613"/>
      <c r="GL16" s="613"/>
      <c r="GM16" s="613"/>
      <c r="GN16" s="613"/>
      <c r="GO16" s="613"/>
      <c r="GP16" s="613"/>
      <c r="GQ16" s="613"/>
      <c r="GR16" s="613"/>
      <c r="GS16" s="613"/>
      <c r="GT16" s="613"/>
      <c r="GU16" s="613"/>
      <c r="GV16" s="613"/>
      <c r="GW16" s="613"/>
      <c r="GX16" s="613"/>
      <c r="GY16" s="613"/>
      <c r="GZ16" s="613"/>
      <c r="HA16" s="613"/>
      <c r="HB16" s="613"/>
      <c r="HC16" s="613"/>
      <c r="HD16" s="613"/>
      <c r="HE16" s="613"/>
      <c r="HF16" s="613"/>
      <c r="HG16" s="613"/>
      <c r="HH16" s="613"/>
      <c r="HI16" s="613"/>
      <c r="HJ16" s="613"/>
      <c r="HK16" s="613"/>
      <c r="HL16" s="613"/>
      <c r="HM16" s="613"/>
      <c r="HN16" s="613"/>
      <c r="HO16" s="613"/>
      <c r="HP16" s="613"/>
      <c r="HQ16" s="613"/>
      <c r="HR16" s="613"/>
      <c r="HS16" s="613"/>
      <c r="HT16" s="613"/>
      <c r="HU16" s="613"/>
      <c r="HV16" s="613"/>
      <c r="HW16" s="613"/>
    </row>
    <row r="17" spans="1:231" x14ac:dyDescent="0.2">
      <c r="A17" s="167" t="s">
        <v>655</v>
      </c>
      <c r="B17" s="616">
        <v>0</v>
      </c>
      <c r="C17" s="640">
        <f t="shared" si="9"/>
        <v>0</v>
      </c>
      <c r="D17" s="616">
        <v>0</v>
      </c>
      <c r="E17" s="640">
        <f t="shared" si="9"/>
        <v>0</v>
      </c>
      <c r="F17" s="616">
        <v>0</v>
      </c>
      <c r="G17" s="640">
        <f t="shared" ref="G17" si="11">IF(F$21&lt;&gt;0,F17*100/F$21,"-")</f>
        <v>0</v>
      </c>
      <c r="H17" s="615" t="str">
        <f t="shared" si="2"/>
        <v>-</v>
      </c>
      <c r="I17" s="613" t="s">
        <v>371</v>
      </c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3"/>
      <c r="AL17" s="613"/>
      <c r="AM17" s="613"/>
      <c r="AN17" s="613"/>
      <c r="AO17" s="613"/>
      <c r="AP17" s="613"/>
      <c r="AQ17" s="613"/>
      <c r="AR17" s="613"/>
      <c r="AS17" s="613"/>
      <c r="AT17" s="613"/>
      <c r="AU17" s="613"/>
      <c r="AV17" s="613"/>
      <c r="AW17" s="613"/>
      <c r="AX17" s="613"/>
      <c r="AY17" s="613"/>
      <c r="AZ17" s="613"/>
      <c r="BA17" s="613"/>
      <c r="BB17" s="613"/>
      <c r="BC17" s="613"/>
      <c r="BD17" s="613"/>
      <c r="BE17" s="613"/>
      <c r="BF17" s="613"/>
      <c r="BG17" s="613"/>
      <c r="BH17" s="613"/>
      <c r="BI17" s="613"/>
      <c r="BJ17" s="613"/>
      <c r="BK17" s="613"/>
      <c r="BL17" s="613"/>
      <c r="BM17" s="613"/>
      <c r="BN17" s="613"/>
      <c r="BO17" s="613"/>
      <c r="BP17" s="613"/>
      <c r="BQ17" s="613"/>
      <c r="BR17" s="613"/>
      <c r="BS17" s="613"/>
      <c r="BT17" s="613"/>
      <c r="BU17" s="613"/>
      <c r="BV17" s="613"/>
      <c r="BW17" s="613"/>
      <c r="BX17" s="613"/>
      <c r="BY17" s="613"/>
      <c r="BZ17" s="613"/>
      <c r="CA17" s="613"/>
      <c r="CB17" s="613"/>
      <c r="CC17" s="613"/>
      <c r="CD17" s="613"/>
      <c r="CE17" s="613"/>
      <c r="CF17" s="613"/>
      <c r="CG17" s="613"/>
      <c r="CH17" s="613"/>
      <c r="CI17" s="613"/>
      <c r="CJ17" s="613"/>
      <c r="CK17" s="613"/>
      <c r="CL17" s="613"/>
      <c r="CM17" s="613"/>
      <c r="CN17" s="613"/>
      <c r="CO17" s="613"/>
      <c r="CP17" s="613"/>
      <c r="CQ17" s="613"/>
      <c r="CR17" s="613"/>
      <c r="CS17" s="613"/>
      <c r="CT17" s="613"/>
      <c r="CU17" s="613"/>
      <c r="CV17" s="613"/>
      <c r="CW17" s="613"/>
      <c r="CX17" s="613"/>
      <c r="CY17" s="613"/>
      <c r="CZ17" s="613"/>
      <c r="DA17" s="613"/>
      <c r="DB17" s="613"/>
      <c r="DC17" s="613"/>
      <c r="DD17" s="613"/>
      <c r="DE17" s="613"/>
      <c r="DF17" s="613"/>
      <c r="DG17" s="613"/>
      <c r="DH17" s="613"/>
      <c r="DI17" s="613"/>
      <c r="DJ17" s="613"/>
      <c r="DK17" s="613"/>
      <c r="DL17" s="613"/>
      <c r="DM17" s="613"/>
      <c r="DN17" s="613"/>
      <c r="DO17" s="613"/>
      <c r="DP17" s="613"/>
      <c r="DQ17" s="613"/>
      <c r="DR17" s="613"/>
      <c r="DS17" s="613"/>
      <c r="DT17" s="613"/>
      <c r="DU17" s="613"/>
      <c r="DV17" s="613"/>
      <c r="DW17" s="613"/>
      <c r="DX17" s="613"/>
      <c r="DY17" s="613"/>
      <c r="DZ17" s="613"/>
      <c r="EA17" s="613"/>
      <c r="EB17" s="613"/>
      <c r="EC17" s="613"/>
      <c r="ED17" s="613"/>
      <c r="EE17" s="613"/>
      <c r="EF17" s="613"/>
      <c r="EG17" s="613"/>
      <c r="EH17" s="613"/>
      <c r="EI17" s="613"/>
      <c r="EJ17" s="613"/>
      <c r="EK17" s="613"/>
      <c r="EL17" s="613"/>
      <c r="EM17" s="613"/>
      <c r="EN17" s="613"/>
      <c r="EO17" s="613"/>
      <c r="EP17" s="613"/>
      <c r="EQ17" s="613"/>
      <c r="ER17" s="613"/>
      <c r="ES17" s="613"/>
      <c r="ET17" s="613"/>
      <c r="EU17" s="613"/>
      <c r="EV17" s="613"/>
      <c r="EW17" s="613"/>
      <c r="EX17" s="613"/>
      <c r="EY17" s="613"/>
      <c r="EZ17" s="613"/>
      <c r="FA17" s="613"/>
      <c r="FB17" s="613"/>
      <c r="FC17" s="613"/>
      <c r="FD17" s="613"/>
      <c r="FE17" s="613"/>
      <c r="FF17" s="613"/>
      <c r="FG17" s="613"/>
      <c r="FH17" s="613"/>
      <c r="FI17" s="613"/>
      <c r="FJ17" s="613"/>
      <c r="FK17" s="613"/>
      <c r="FL17" s="613"/>
      <c r="FM17" s="613"/>
      <c r="FN17" s="613"/>
      <c r="FO17" s="613"/>
      <c r="FP17" s="613"/>
      <c r="FQ17" s="613"/>
      <c r="FR17" s="613"/>
      <c r="FS17" s="613"/>
      <c r="FT17" s="613"/>
      <c r="FU17" s="613"/>
      <c r="FV17" s="613"/>
      <c r="FW17" s="613"/>
      <c r="FX17" s="613"/>
      <c r="FY17" s="613"/>
      <c r="FZ17" s="613"/>
      <c r="GA17" s="613"/>
      <c r="GB17" s="613"/>
      <c r="GC17" s="613"/>
      <c r="GD17" s="613"/>
      <c r="GE17" s="613"/>
      <c r="GF17" s="613"/>
      <c r="GG17" s="613"/>
      <c r="GH17" s="613"/>
      <c r="GI17" s="613"/>
      <c r="GJ17" s="613"/>
      <c r="GK17" s="613"/>
      <c r="GL17" s="613"/>
      <c r="GM17" s="613"/>
      <c r="GN17" s="613"/>
      <c r="GO17" s="613"/>
      <c r="GP17" s="613"/>
      <c r="GQ17" s="613"/>
      <c r="GR17" s="613"/>
      <c r="GS17" s="613"/>
      <c r="GT17" s="613"/>
      <c r="GU17" s="613"/>
      <c r="GV17" s="613"/>
      <c r="GW17" s="613"/>
      <c r="GX17" s="613"/>
      <c r="GY17" s="613"/>
      <c r="GZ17" s="613"/>
      <c r="HA17" s="613"/>
      <c r="HB17" s="613"/>
      <c r="HC17" s="613"/>
      <c r="HD17" s="613"/>
      <c r="HE17" s="613"/>
      <c r="HF17" s="613"/>
      <c r="HG17" s="613"/>
      <c r="HH17" s="613"/>
      <c r="HI17" s="613"/>
      <c r="HJ17" s="613"/>
      <c r="HK17" s="613"/>
      <c r="HL17" s="613"/>
      <c r="HM17" s="613"/>
      <c r="HN17" s="613"/>
      <c r="HO17" s="613"/>
      <c r="HP17" s="613"/>
      <c r="HQ17" s="613"/>
      <c r="HR17" s="613"/>
      <c r="HS17" s="613"/>
      <c r="HT17" s="613"/>
      <c r="HU17" s="613"/>
      <c r="HV17" s="613"/>
      <c r="HW17" s="613"/>
    </row>
    <row r="18" spans="1:231" x14ac:dyDescent="0.2">
      <c r="A18" s="167" t="s">
        <v>656</v>
      </c>
      <c r="B18" s="616">
        <v>8.7200000000000006</v>
      </c>
      <c r="C18" s="640">
        <f t="shared" si="9"/>
        <v>14.83321142429449</v>
      </c>
      <c r="D18" s="616">
        <v>9.1690000000000005</v>
      </c>
      <c r="E18" s="640">
        <f t="shared" si="9"/>
        <v>15.824991370383158</v>
      </c>
      <c r="F18" s="616">
        <v>9.6430000000000007</v>
      </c>
      <c r="G18" s="640">
        <f t="shared" ref="G18" si="12">IF(F$21&lt;&gt;0,F18*100/F$21,"-")</f>
        <v>19.158785663196376</v>
      </c>
      <c r="H18" s="615">
        <f t="shared" si="2"/>
        <v>105.16959319445959</v>
      </c>
      <c r="I18" s="613" t="s">
        <v>372</v>
      </c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  <c r="AI18" s="613"/>
      <c r="AJ18" s="613"/>
      <c r="AK18" s="613"/>
      <c r="AL18" s="613"/>
      <c r="AM18" s="613"/>
      <c r="AN18" s="613"/>
      <c r="AO18" s="613"/>
      <c r="AP18" s="613"/>
      <c r="AQ18" s="613"/>
      <c r="AR18" s="613"/>
      <c r="AS18" s="613"/>
      <c r="AT18" s="613"/>
      <c r="AU18" s="613"/>
      <c r="AV18" s="613"/>
      <c r="AW18" s="613"/>
      <c r="AX18" s="613"/>
      <c r="AY18" s="613"/>
      <c r="AZ18" s="613"/>
      <c r="BA18" s="613"/>
      <c r="BB18" s="613"/>
      <c r="BC18" s="613"/>
      <c r="BD18" s="613"/>
      <c r="BE18" s="613"/>
      <c r="BF18" s="613"/>
      <c r="BG18" s="613"/>
      <c r="BH18" s="613"/>
      <c r="BI18" s="613"/>
      <c r="BJ18" s="613"/>
      <c r="BK18" s="613"/>
      <c r="BL18" s="613"/>
      <c r="BM18" s="613"/>
      <c r="BN18" s="613"/>
      <c r="BO18" s="613"/>
      <c r="BP18" s="613"/>
      <c r="BQ18" s="613"/>
      <c r="BR18" s="613"/>
      <c r="BS18" s="613"/>
      <c r="BT18" s="613"/>
      <c r="BU18" s="613"/>
      <c r="BV18" s="613"/>
      <c r="BW18" s="613"/>
      <c r="BX18" s="613"/>
      <c r="BY18" s="613"/>
      <c r="BZ18" s="613"/>
      <c r="CA18" s="613"/>
      <c r="CB18" s="613"/>
      <c r="CC18" s="613"/>
      <c r="CD18" s="613"/>
      <c r="CE18" s="613"/>
      <c r="CF18" s="613"/>
      <c r="CG18" s="613"/>
      <c r="CH18" s="613"/>
      <c r="CI18" s="613"/>
      <c r="CJ18" s="613"/>
      <c r="CK18" s="613"/>
      <c r="CL18" s="613"/>
      <c r="CM18" s="613"/>
      <c r="CN18" s="613"/>
      <c r="CO18" s="613"/>
      <c r="CP18" s="613"/>
      <c r="CQ18" s="613"/>
      <c r="CR18" s="613"/>
      <c r="CS18" s="613"/>
      <c r="CT18" s="613"/>
      <c r="CU18" s="613"/>
      <c r="CV18" s="613"/>
      <c r="CW18" s="613"/>
      <c r="CX18" s="613"/>
      <c r="CY18" s="613"/>
      <c r="CZ18" s="613"/>
      <c r="DA18" s="613"/>
      <c r="DB18" s="613"/>
      <c r="DC18" s="613"/>
      <c r="DD18" s="613"/>
      <c r="DE18" s="613"/>
      <c r="DF18" s="613"/>
      <c r="DG18" s="613"/>
      <c r="DH18" s="613"/>
      <c r="DI18" s="613"/>
      <c r="DJ18" s="613"/>
      <c r="DK18" s="613"/>
      <c r="DL18" s="613"/>
      <c r="DM18" s="613"/>
      <c r="DN18" s="613"/>
      <c r="DO18" s="613"/>
      <c r="DP18" s="613"/>
      <c r="DQ18" s="613"/>
      <c r="DR18" s="613"/>
      <c r="DS18" s="613"/>
      <c r="DT18" s="613"/>
      <c r="DU18" s="613"/>
      <c r="DV18" s="613"/>
      <c r="DW18" s="613"/>
      <c r="DX18" s="613"/>
      <c r="DY18" s="613"/>
      <c r="DZ18" s="613"/>
      <c r="EA18" s="613"/>
      <c r="EB18" s="613"/>
      <c r="EC18" s="613"/>
      <c r="ED18" s="613"/>
      <c r="EE18" s="613"/>
      <c r="EF18" s="613"/>
      <c r="EG18" s="613"/>
      <c r="EH18" s="613"/>
      <c r="EI18" s="613"/>
      <c r="EJ18" s="613"/>
      <c r="EK18" s="613"/>
      <c r="EL18" s="613"/>
      <c r="EM18" s="613"/>
      <c r="EN18" s="613"/>
      <c r="EO18" s="613"/>
      <c r="EP18" s="613"/>
      <c r="EQ18" s="613"/>
      <c r="ER18" s="613"/>
      <c r="ES18" s="613"/>
      <c r="ET18" s="613"/>
      <c r="EU18" s="613"/>
      <c r="EV18" s="613"/>
      <c r="EW18" s="613"/>
      <c r="EX18" s="613"/>
      <c r="EY18" s="613"/>
      <c r="EZ18" s="613"/>
      <c r="FA18" s="613"/>
      <c r="FB18" s="613"/>
      <c r="FC18" s="613"/>
      <c r="FD18" s="613"/>
      <c r="FE18" s="613"/>
      <c r="FF18" s="613"/>
      <c r="FG18" s="613"/>
      <c r="FH18" s="613"/>
      <c r="FI18" s="613"/>
      <c r="FJ18" s="613"/>
      <c r="FK18" s="613"/>
      <c r="FL18" s="613"/>
      <c r="FM18" s="613"/>
      <c r="FN18" s="613"/>
      <c r="FO18" s="613"/>
      <c r="FP18" s="613"/>
      <c r="FQ18" s="613"/>
      <c r="FR18" s="613"/>
      <c r="FS18" s="613"/>
      <c r="FT18" s="613"/>
      <c r="FU18" s="613"/>
      <c r="FV18" s="613"/>
      <c r="FW18" s="613"/>
      <c r="FX18" s="613"/>
      <c r="FY18" s="613"/>
      <c r="FZ18" s="613"/>
      <c r="GA18" s="613"/>
      <c r="GB18" s="613"/>
      <c r="GC18" s="613"/>
      <c r="GD18" s="613"/>
      <c r="GE18" s="613"/>
      <c r="GF18" s="613"/>
      <c r="GG18" s="613"/>
      <c r="GH18" s="613"/>
      <c r="GI18" s="613"/>
      <c r="GJ18" s="613"/>
      <c r="GK18" s="613"/>
      <c r="GL18" s="613"/>
      <c r="GM18" s="613"/>
      <c r="GN18" s="613"/>
      <c r="GO18" s="613"/>
      <c r="GP18" s="613"/>
      <c r="GQ18" s="613"/>
      <c r="GR18" s="613"/>
      <c r="GS18" s="613"/>
      <c r="GT18" s="613"/>
      <c r="GU18" s="613"/>
      <c r="GV18" s="613"/>
      <c r="GW18" s="613"/>
      <c r="GX18" s="613"/>
      <c r="GY18" s="613"/>
      <c r="GZ18" s="613"/>
      <c r="HA18" s="613"/>
      <c r="HB18" s="613"/>
      <c r="HC18" s="613"/>
      <c r="HD18" s="613"/>
      <c r="HE18" s="613"/>
      <c r="HF18" s="613"/>
      <c r="HG18" s="613"/>
      <c r="HH18" s="613"/>
      <c r="HI18" s="613"/>
      <c r="HJ18" s="613"/>
      <c r="HK18" s="613"/>
      <c r="HL18" s="613"/>
      <c r="HM18" s="613"/>
      <c r="HN18" s="613"/>
      <c r="HO18" s="613"/>
      <c r="HP18" s="613"/>
      <c r="HQ18" s="613"/>
      <c r="HR18" s="613"/>
      <c r="HS18" s="613"/>
      <c r="HT18" s="613"/>
      <c r="HU18" s="613"/>
      <c r="HV18" s="613"/>
      <c r="HW18" s="613"/>
    </row>
    <row r="19" spans="1:231" x14ac:dyDescent="0.2">
      <c r="A19" s="167" t="s">
        <v>657</v>
      </c>
      <c r="B19" s="616">
        <v>1.9850000000000001</v>
      </c>
      <c r="C19" s="640">
        <f t="shared" si="9"/>
        <v>3.3765968666541921</v>
      </c>
      <c r="D19" s="616">
        <v>1.974</v>
      </c>
      <c r="E19" s="640">
        <f t="shared" si="9"/>
        <v>3.4069727304107702</v>
      </c>
      <c r="F19" s="616">
        <v>1.978</v>
      </c>
      <c r="G19" s="640">
        <f t="shared" ref="G19" si="13">IF(F$21&lt;&gt;0,F19*100/F$21,"-")</f>
        <v>3.9299054279583565</v>
      </c>
      <c r="H19" s="615">
        <f t="shared" si="2"/>
        <v>100.20263424518744</v>
      </c>
      <c r="I19" s="617" t="s">
        <v>373</v>
      </c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613"/>
      <c r="AE19" s="613"/>
      <c r="AF19" s="613"/>
      <c r="AG19" s="613"/>
      <c r="AH19" s="613"/>
      <c r="AI19" s="613"/>
      <c r="AJ19" s="613"/>
      <c r="AK19" s="613"/>
      <c r="AL19" s="613"/>
      <c r="AM19" s="613"/>
      <c r="AN19" s="613"/>
      <c r="AO19" s="613"/>
      <c r="AP19" s="613"/>
      <c r="AQ19" s="613"/>
      <c r="AR19" s="613"/>
      <c r="AS19" s="613"/>
      <c r="AT19" s="613"/>
      <c r="AU19" s="613"/>
      <c r="AV19" s="613"/>
      <c r="AW19" s="613"/>
      <c r="AX19" s="613"/>
      <c r="AY19" s="613"/>
      <c r="AZ19" s="613"/>
      <c r="BA19" s="613"/>
      <c r="BB19" s="613"/>
      <c r="BC19" s="613"/>
      <c r="BD19" s="613"/>
      <c r="BE19" s="613"/>
      <c r="BF19" s="613"/>
      <c r="BG19" s="613"/>
      <c r="BH19" s="613"/>
      <c r="BI19" s="613"/>
      <c r="BJ19" s="613"/>
      <c r="BK19" s="613"/>
      <c r="BL19" s="613"/>
      <c r="BM19" s="613"/>
      <c r="BN19" s="613"/>
      <c r="BO19" s="613"/>
      <c r="BP19" s="613"/>
      <c r="BQ19" s="613"/>
      <c r="BR19" s="613"/>
      <c r="BS19" s="613"/>
      <c r="BT19" s="613"/>
      <c r="BU19" s="613"/>
      <c r="BV19" s="613"/>
      <c r="BW19" s="613"/>
      <c r="BX19" s="613"/>
      <c r="BY19" s="613"/>
      <c r="BZ19" s="613"/>
      <c r="CA19" s="613"/>
      <c r="CB19" s="613"/>
      <c r="CC19" s="613"/>
      <c r="CD19" s="613"/>
      <c r="CE19" s="613"/>
      <c r="CF19" s="613"/>
      <c r="CG19" s="613"/>
      <c r="CH19" s="613"/>
      <c r="CI19" s="613"/>
      <c r="CJ19" s="613"/>
      <c r="CK19" s="613"/>
      <c r="CL19" s="613"/>
      <c r="CM19" s="613"/>
      <c r="CN19" s="613"/>
      <c r="CO19" s="613"/>
      <c r="CP19" s="613"/>
      <c r="CQ19" s="613"/>
      <c r="CR19" s="613"/>
      <c r="CS19" s="613"/>
      <c r="CT19" s="613"/>
      <c r="CU19" s="613"/>
      <c r="CV19" s="613"/>
      <c r="CW19" s="613"/>
      <c r="CX19" s="613"/>
      <c r="CY19" s="613"/>
      <c r="CZ19" s="613"/>
      <c r="DA19" s="613"/>
      <c r="DB19" s="613"/>
      <c r="DC19" s="613"/>
      <c r="DD19" s="613"/>
      <c r="DE19" s="613"/>
      <c r="DF19" s="613"/>
      <c r="DG19" s="613"/>
      <c r="DH19" s="613"/>
      <c r="DI19" s="613"/>
      <c r="DJ19" s="613"/>
      <c r="DK19" s="613"/>
      <c r="DL19" s="613"/>
      <c r="DM19" s="613"/>
      <c r="DN19" s="613"/>
      <c r="DO19" s="613"/>
      <c r="DP19" s="613"/>
      <c r="DQ19" s="613"/>
      <c r="DR19" s="613"/>
      <c r="DS19" s="613"/>
      <c r="DT19" s="613"/>
      <c r="DU19" s="613"/>
      <c r="DV19" s="613"/>
      <c r="DW19" s="613"/>
      <c r="DX19" s="613"/>
      <c r="DY19" s="613"/>
      <c r="DZ19" s="613"/>
      <c r="EA19" s="613"/>
      <c r="EB19" s="613"/>
      <c r="EC19" s="613"/>
      <c r="ED19" s="613"/>
      <c r="EE19" s="613"/>
      <c r="EF19" s="613"/>
      <c r="EG19" s="613"/>
      <c r="EH19" s="613"/>
      <c r="EI19" s="613"/>
      <c r="EJ19" s="613"/>
      <c r="EK19" s="613"/>
      <c r="EL19" s="613"/>
      <c r="EM19" s="613"/>
      <c r="EN19" s="613"/>
      <c r="EO19" s="613"/>
      <c r="EP19" s="613"/>
      <c r="EQ19" s="613"/>
      <c r="ER19" s="613"/>
      <c r="ES19" s="613"/>
      <c r="ET19" s="613"/>
      <c r="EU19" s="613"/>
      <c r="EV19" s="613"/>
      <c r="EW19" s="613"/>
      <c r="EX19" s="613"/>
      <c r="EY19" s="613"/>
      <c r="EZ19" s="613"/>
      <c r="FA19" s="613"/>
      <c r="FB19" s="613"/>
      <c r="FC19" s="613"/>
      <c r="FD19" s="613"/>
      <c r="FE19" s="613"/>
      <c r="FF19" s="613"/>
      <c r="FG19" s="613"/>
      <c r="FH19" s="613"/>
      <c r="FI19" s="613"/>
      <c r="FJ19" s="613"/>
      <c r="FK19" s="613"/>
      <c r="FL19" s="613"/>
      <c r="FM19" s="613"/>
      <c r="FN19" s="613"/>
      <c r="FO19" s="613"/>
      <c r="FP19" s="613"/>
      <c r="FQ19" s="613"/>
      <c r="FR19" s="613"/>
      <c r="FS19" s="613"/>
      <c r="FT19" s="613"/>
      <c r="FU19" s="613"/>
      <c r="FV19" s="613"/>
      <c r="FW19" s="613"/>
      <c r="FX19" s="613"/>
      <c r="FY19" s="613"/>
      <c r="FZ19" s="613"/>
      <c r="GA19" s="613"/>
      <c r="GB19" s="613"/>
      <c r="GC19" s="613"/>
      <c r="GD19" s="613"/>
      <c r="GE19" s="613"/>
      <c r="GF19" s="613"/>
      <c r="GG19" s="613"/>
      <c r="GH19" s="613"/>
      <c r="GI19" s="613"/>
      <c r="GJ19" s="613"/>
      <c r="GK19" s="613"/>
      <c r="GL19" s="613"/>
      <c r="GM19" s="613"/>
      <c r="GN19" s="613"/>
      <c r="GO19" s="613"/>
      <c r="GP19" s="613"/>
      <c r="GQ19" s="613"/>
      <c r="GR19" s="613"/>
      <c r="GS19" s="613"/>
      <c r="GT19" s="613"/>
      <c r="GU19" s="613"/>
      <c r="GV19" s="613"/>
      <c r="GW19" s="613"/>
      <c r="GX19" s="613"/>
      <c r="GY19" s="613"/>
      <c r="GZ19" s="613"/>
      <c r="HA19" s="613"/>
      <c r="HB19" s="613"/>
      <c r="HC19" s="613"/>
      <c r="HD19" s="613"/>
      <c r="HE19" s="613"/>
      <c r="HF19" s="613"/>
      <c r="HG19" s="613"/>
      <c r="HH19" s="613"/>
      <c r="HI19" s="613"/>
      <c r="HJ19" s="613"/>
      <c r="HK19" s="613"/>
      <c r="HL19" s="613"/>
      <c r="HM19" s="613"/>
      <c r="HN19" s="613"/>
      <c r="HO19" s="613"/>
      <c r="HP19" s="613"/>
      <c r="HQ19" s="613"/>
      <c r="HR19" s="613"/>
      <c r="HS19" s="613"/>
      <c r="HT19" s="613"/>
      <c r="HU19" s="613"/>
      <c r="HV19" s="613"/>
      <c r="HW19" s="613"/>
    </row>
    <row r="20" spans="1:231" x14ac:dyDescent="0.2">
      <c r="A20" s="167" t="s">
        <v>658</v>
      </c>
      <c r="B20" s="616">
        <v>6.19</v>
      </c>
      <c r="C20" s="640">
        <f t="shared" si="9"/>
        <v>10.529538843621889</v>
      </c>
      <c r="D20" s="616">
        <v>6.7130000000000001</v>
      </c>
      <c r="E20" s="640">
        <f t="shared" si="9"/>
        <v>11.58612357611322</v>
      </c>
      <c r="F20" s="616">
        <v>5.649</v>
      </c>
      <c r="G20" s="640">
        <f t="shared" ref="G20" si="14">IF(F$21&lt;&gt;0,F20*100/F$21,"-")</f>
        <v>11.223476118572677</v>
      </c>
      <c r="H20" s="615">
        <f t="shared" si="2"/>
        <v>84.15015641293013</v>
      </c>
      <c r="I20" s="613" t="s">
        <v>374</v>
      </c>
      <c r="J20" s="613"/>
      <c r="K20" s="613"/>
      <c r="L20" s="613"/>
      <c r="M20" s="613"/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13"/>
      <c r="Z20" s="613"/>
      <c r="AA20" s="613"/>
      <c r="AB20" s="613"/>
      <c r="AC20" s="613"/>
      <c r="AD20" s="613"/>
      <c r="AE20" s="613"/>
      <c r="AF20" s="613"/>
      <c r="AG20" s="613"/>
      <c r="AH20" s="613"/>
      <c r="AI20" s="613"/>
      <c r="AJ20" s="613"/>
      <c r="AK20" s="613"/>
      <c r="AL20" s="613"/>
      <c r="AM20" s="613"/>
      <c r="AN20" s="613"/>
      <c r="AO20" s="613"/>
      <c r="AP20" s="613"/>
      <c r="AQ20" s="613"/>
      <c r="AR20" s="613"/>
      <c r="AS20" s="613"/>
      <c r="AT20" s="613"/>
      <c r="AU20" s="613"/>
      <c r="AV20" s="613"/>
      <c r="AW20" s="613"/>
      <c r="AX20" s="613"/>
      <c r="AY20" s="613"/>
      <c r="AZ20" s="613"/>
      <c r="BA20" s="613"/>
      <c r="BB20" s="613"/>
      <c r="BC20" s="613"/>
      <c r="BD20" s="613"/>
      <c r="BE20" s="613"/>
      <c r="BF20" s="613"/>
      <c r="BG20" s="613"/>
      <c r="BH20" s="613"/>
      <c r="BI20" s="613"/>
      <c r="BJ20" s="613"/>
      <c r="BK20" s="613"/>
      <c r="BL20" s="613"/>
      <c r="BM20" s="613"/>
      <c r="BN20" s="613"/>
      <c r="BO20" s="613"/>
      <c r="BP20" s="613"/>
      <c r="BQ20" s="613"/>
      <c r="BR20" s="613"/>
      <c r="BS20" s="613"/>
      <c r="BT20" s="613"/>
      <c r="BU20" s="613"/>
      <c r="BV20" s="613"/>
      <c r="BW20" s="613"/>
      <c r="BX20" s="613"/>
      <c r="BY20" s="613"/>
      <c r="BZ20" s="613"/>
      <c r="CA20" s="613"/>
      <c r="CB20" s="613"/>
      <c r="CC20" s="613"/>
      <c r="CD20" s="613"/>
      <c r="CE20" s="613"/>
      <c r="CF20" s="613"/>
      <c r="CG20" s="613"/>
      <c r="CH20" s="613"/>
      <c r="CI20" s="613"/>
      <c r="CJ20" s="613"/>
      <c r="CK20" s="613"/>
      <c r="CL20" s="613"/>
      <c r="CM20" s="613"/>
      <c r="CN20" s="613"/>
      <c r="CO20" s="613"/>
      <c r="CP20" s="613"/>
      <c r="CQ20" s="613"/>
      <c r="CR20" s="613"/>
      <c r="CS20" s="613"/>
      <c r="CT20" s="613"/>
      <c r="CU20" s="613"/>
      <c r="CV20" s="613"/>
      <c r="CW20" s="613"/>
      <c r="CX20" s="613"/>
      <c r="CY20" s="613"/>
      <c r="CZ20" s="613"/>
      <c r="DA20" s="613"/>
      <c r="DB20" s="613"/>
      <c r="DC20" s="613"/>
      <c r="DD20" s="613"/>
      <c r="DE20" s="613"/>
      <c r="DF20" s="613"/>
      <c r="DG20" s="613"/>
      <c r="DH20" s="613"/>
      <c r="DI20" s="613"/>
      <c r="DJ20" s="613"/>
      <c r="DK20" s="613"/>
      <c r="DL20" s="613"/>
      <c r="DM20" s="613"/>
      <c r="DN20" s="613"/>
      <c r="DO20" s="613"/>
      <c r="DP20" s="613"/>
      <c r="DQ20" s="613"/>
      <c r="DR20" s="613"/>
      <c r="DS20" s="613"/>
      <c r="DT20" s="613"/>
      <c r="DU20" s="613"/>
      <c r="DV20" s="613"/>
      <c r="DW20" s="613"/>
      <c r="DX20" s="613"/>
      <c r="DY20" s="613"/>
      <c r="DZ20" s="613"/>
      <c r="EA20" s="613"/>
      <c r="EB20" s="613"/>
      <c r="EC20" s="613"/>
      <c r="ED20" s="613"/>
      <c r="EE20" s="613"/>
      <c r="EF20" s="613"/>
      <c r="EG20" s="613"/>
      <c r="EH20" s="613"/>
      <c r="EI20" s="613"/>
      <c r="EJ20" s="613"/>
      <c r="EK20" s="613"/>
      <c r="EL20" s="613"/>
      <c r="EM20" s="613"/>
      <c r="EN20" s="613"/>
      <c r="EO20" s="613"/>
      <c r="EP20" s="613"/>
      <c r="EQ20" s="613"/>
      <c r="ER20" s="613"/>
      <c r="ES20" s="613"/>
      <c r="ET20" s="613"/>
      <c r="EU20" s="613"/>
      <c r="EV20" s="613"/>
      <c r="EW20" s="613"/>
      <c r="EX20" s="613"/>
      <c r="EY20" s="613"/>
      <c r="EZ20" s="613"/>
      <c r="FA20" s="613"/>
      <c r="FB20" s="613"/>
      <c r="FC20" s="613"/>
      <c r="FD20" s="613"/>
      <c r="FE20" s="613"/>
      <c r="FF20" s="613"/>
      <c r="FG20" s="613"/>
      <c r="FH20" s="613"/>
      <c r="FI20" s="613"/>
      <c r="FJ20" s="613"/>
      <c r="FK20" s="613"/>
      <c r="FL20" s="613"/>
      <c r="FM20" s="613"/>
      <c r="FN20" s="613"/>
      <c r="FO20" s="613"/>
      <c r="FP20" s="613"/>
      <c r="FQ20" s="613"/>
      <c r="FR20" s="613"/>
      <c r="FS20" s="613"/>
      <c r="FT20" s="613"/>
      <c r="FU20" s="613"/>
      <c r="FV20" s="613"/>
      <c r="FW20" s="613"/>
      <c r="FX20" s="613"/>
      <c r="FY20" s="613"/>
      <c r="FZ20" s="613"/>
      <c r="GA20" s="613"/>
      <c r="GB20" s="613"/>
      <c r="GC20" s="613"/>
      <c r="GD20" s="613"/>
      <c r="GE20" s="613"/>
      <c r="GF20" s="613"/>
      <c r="GG20" s="613"/>
      <c r="GH20" s="613"/>
      <c r="GI20" s="613"/>
      <c r="GJ20" s="613"/>
      <c r="GK20" s="613"/>
      <c r="GL20" s="613"/>
      <c r="GM20" s="613"/>
      <c r="GN20" s="613"/>
      <c r="GO20" s="613"/>
      <c r="GP20" s="613"/>
      <c r="GQ20" s="613"/>
      <c r="GR20" s="613"/>
      <c r="GS20" s="613"/>
      <c r="GT20" s="613"/>
      <c r="GU20" s="613"/>
      <c r="GV20" s="613"/>
      <c r="GW20" s="613"/>
      <c r="GX20" s="613"/>
      <c r="GY20" s="613"/>
      <c r="GZ20" s="613"/>
      <c r="HA20" s="613"/>
      <c r="HB20" s="613"/>
      <c r="HC20" s="613"/>
      <c r="HD20" s="613"/>
      <c r="HE20" s="613"/>
      <c r="HF20" s="613"/>
      <c r="HG20" s="613"/>
      <c r="HH20" s="613"/>
      <c r="HI20" s="613"/>
      <c r="HJ20" s="613"/>
      <c r="HK20" s="613"/>
      <c r="HL20" s="613"/>
      <c r="HM20" s="613"/>
      <c r="HN20" s="613"/>
      <c r="HO20" s="613"/>
      <c r="HP20" s="613"/>
      <c r="HQ20" s="613"/>
      <c r="HR20" s="613"/>
      <c r="HS20" s="613"/>
      <c r="HT20" s="613"/>
      <c r="HU20" s="613"/>
      <c r="HV20" s="613"/>
      <c r="HW20" s="613"/>
    </row>
    <row r="21" spans="1:231" x14ac:dyDescent="0.2">
      <c r="A21" s="618" t="s">
        <v>659</v>
      </c>
      <c r="B21" s="619">
        <f t="shared" ref="B21:G21" si="15">SUM(B15:B20)</f>
        <v>58.786999999999999</v>
      </c>
      <c r="C21" s="641">
        <f t="shared" si="15"/>
        <v>100.00000000000003</v>
      </c>
      <c r="D21" s="619">
        <f t="shared" si="15"/>
        <v>57.94</v>
      </c>
      <c r="E21" s="641">
        <f t="shared" si="15"/>
        <v>100.00000000000003</v>
      </c>
      <c r="F21" s="619">
        <f t="shared" si="15"/>
        <v>50.332000000000001</v>
      </c>
      <c r="G21" s="641">
        <f t="shared" si="15"/>
        <v>99.999999999999986</v>
      </c>
      <c r="H21" s="615">
        <f t="shared" si="2"/>
        <v>86.869175008629611</v>
      </c>
      <c r="I21" s="620" t="s">
        <v>375</v>
      </c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613"/>
      <c r="AB21" s="613"/>
      <c r="AC21" s="613"/>
      <c r="AD21" s="613"/>
      <c r="AE21" s="613"/>
      <c r="AF21" s="613"/>
      <c r="AG21" s="613"/>
      <c r="AH21" s="613"/>
      <c r="AI21" s="613"/>
      <c r="AJ21" s="613"/>
      <c r="AK21" s="613"/>
      <c r="AL21" s="613"/>
      <c r="AM21" s="613"/>
      <c r="AN21" s="613"/>
      <c r="AO21" s="613"/>
      <c r="AP21" s="613"/>
      <c r="AQ21" s="613"/>
      <c r="AR21" s="613"/>
      <c r="AS21" s="613"/>
      <c r="AT21" s="613"/>
      <c r="AU21" s="613"/>
      <c r="AV21" s="613"/>
      <c r="AW21" s="613"/>
      <c r="AX21" s="613"/>
      <c r="AY21" s="613"/>
      <c r="AZ21" s="613"/>
      <c r="BA21" s="613"/>
      <c r="BB21" s="613"/>
      <c r="BC21" s="613"/>
      <c r="BD21" s="613"/>
      <c r="BE21" s="613"/>
      <c r="BF21" s="613"/>
      <c r="BG21" s="613"/>
      <c r="BH21" s="613"/>
      <c r="BI21" s="613"/>
      <c r="BJ21" s="613"/>
      <c r="BK21" s="613"/>
      <c r="BL21" s="613"/>
      <c r="BM21" s="613"/>
      <c r="BN21" s="613"/>
      <c r="BO21" s="613"/>
      <c r="BP21" s="613"/>
      <c r="BQ21" s="613"/>
      <c r="BR21" s="613"/>
      <c r="BS21" s="613"/>
      <c r="BT21" s="613"/>
      <c r="BU21" s="613"/>
      <c r="BV21" s="613"/>
      <c r="BW21" s="613"/>
      <c r="BX21" s="613"/>
      <c r="BY21" s="613"/>
      <c r="BZ21" s="613"/>
      <c r="CA21" s="613"/>
      <c r="CB21" s="613"/>
      <c r="CC21" s="613"/>
      <c r="CD21" s="613"/>
      <c r="CE21" s="613"/>
      <c r="CF21" s="613"/>
      <c r="CG21" s="613"/>
      <c r="CH21" s="613"/>
      <c r="CI21" s="613"/>
      <c r="CJ21" s="613"/>
      <c r="CK21" s="613"/>
      <c r="CL21" s="613"/>
      <c r="CM21" s="613"/>
      <c r="CN21" s="613"/>
      <c r="CO21" s="613"/>
      <c r="CP21" s="613"/>
      <c r="CQ21" s="613"/>
      <c r="CR21" s="613"/>
      <c r="CS21" s="613"/>
      <c r="CT21" s="613"/>
      <c r="CU21" s="613"/>
      <c r="CV21" s="613"/>
      <c r="CW21" s="613"/>
      <c r="CX21" s="613"/>
      <c r="CY21" s="613"/>
      <c r="CZ21" s="613"/>
      <c r="DA21" s="613"/>
      <c r="DB21" s="613"/>
      <c r="DC21" s="613"/>
      <c r="DD21" s="613"/>
      <c r="DE21" s="613"/>
      <c r="DF21" s="613"/>
      <c r="DG21" s="613"/>
      <c r="DH21" s="613"/>
      <c r="DI21" s="613"/>
      <c r="DJ21" s="613"/>
      <c r="DK21" s="613"/>
      <c r="DL21" s="613"/>
      <c r="DM21" s="613"/>
      <c r="DN21" s="613"/>
      <c r="DO21" s="613"/>
      <c r="DP21" s="613"/>
      <c r="DQ21" s="613"/>
      <c r="DR21" s="613"/>
      <c r="DS21" s="613"/>
      <c r="DT21" s="613"/>
      <c r="DU21" s="613"/>
      <c r="DV21" s="613"/>
      <c r="DW21" s="613"/>
      <c r="DX21" s="613"/>
      <c r="DY21" s="613"/>
      <c r="DZ21" s="613"/>
      <c r="EA21" s="613"/>
      <c r="EB21" s="613"/>
      <c r="EC21" s="613"/>
      <c r="ED21" s="613"/>
      <c r="EE21" s="613"/>
      <c r="EF21" s="613"/>
      <c r="EG21" s="613"/>
      <c r="EH21" s="613"/>
      <c r="EI21" s="613"/>
      <c r="EJ21" s="613"/>
      <c r="EK21" s="613"/>
      <c r="EL21" s="613"/>
      <c r="EM21" s="613"/>
      <c r="EN21" s="613"/>
      <c r="EO21" s="613"/>
      <c r="EP21" s="613"/>
      <c r="EQ21" s="613"/>
      <c r="ER21" s="613"/>
      <c r="ES21" s="613"/>
      <c r="ET21" s="613"/>
      <c r="EU21" s="613"/>
      <c r="EV21" s="613"/>
      <c r="EW21" s="613"/>
      <c r="EX21" s="613"/>
      <c r="EY21" s="613"/>
      <c r="EZ21" s="613"/>
      <c r="FA21" s="613"/>
      <c r="FB21" s="613"/>
      <c r="FC21" s="613"/>
      <c r="FD21" s="613"/>
      <c r="FE21" s="613"/>
      <c r="FF21" s="613"/>
      <c r="FG21" s="613"/>
      <c r="FH21" s="613"/>
      <c r="FI21" s="613"/>
      <c r="FJ21" s="613"/>
      <c r="FK21" s="613"/>
      <c r="FL21" s="613"/>
      <c r="FM21" s="613"/>
      <c r="FN21" s="613"/>
      <c r="FO21" s="613"/>
      <c r="FP21" s="613"/>
      <c r="FQ21" s="613"/>
      <c r="FR21" s="613"/>
      <c r="FS21" s="613"/>
      <c r="FT21" s="613"/>
      <c r="FU21" s="613"/>
      <c r="FV21" s="613"/>
      <c r="FW21" s="613"/>
      <c r="FX21" s="613"/>
      <c r="FY21" s="613"/>
      <c r="FZ21" s="613"/>
      <c r="GA21" s="613"/>
      <c r="GB21" s="613"/>
      <c r="GC21" s="613"/>
      <c r="GD21" s="613"/>
      <c r="GE21" s="613"/>
      <c r="GF21" s="613"/>
      <c r="GG21" s="613"/>
      <c r="GH21" s="613"/>
      <c r="GI21" s="613"/>
      <c r="GJ21" s="613"/>
      <c r="GK21" s="613"/>
      <c r="GL21" s="613"/>
      <c r="GM21" s="613"/>
      <c r="GN21" s="613"/>
      <c r="GO21" s="613"/>
      <c r="GP21" s="613"/>
      <c r="GQ21" s="613"/>
      <c r="GR21" s="613"/>
      <c r="GS21" s="613"/>
      <c r="GT21" s="613"/>
      <c r="GU21" s="613"/>
      <c r="GV21" s="613"/>
      <c r="GW21" s="613"/>
      <c r="GX21" s="613"/>
      <c r="GY21" s="613"/>
      <c r="GZ21" s="613"/>
      <c r="HA21" s="613"/>
      <c r="HB21" s="613"/>
      <c r="HC21" s="613"/>
      <c r="HD21" s="613"/>
      <c r="HE21" s="613"/>
      <c r="HF21" s="613"/>
      <c r="HG21" s="613"/>
      <c r="HH21" s="613"/>
      <c r="HI21" s="613"/>
      <c r="HJ21" s="613"/>
      <c r="HK21" s="613"/>
      <c r="HL21" s="613"/>
      <c r="HM21" s="613"/>
      <c r="HN21" s="613"/>
      <c r="HO21" s="613"/>
      <c r="HP21" s="613"/>
      <c r="HQ21" s="613"/>
      <c r="HR21" s="613"/>
      <c r="HS21" s="613"/>
      <c r="HT21" s="613"/>
      <c r="HU21" s="613"/>
      <c r="HV21" s="613"/>
      <c r="HW21" s="613"/>
    </row>
    <row r="22" spans="1:231" x14ac:dyDescent="0.2">
      <c r="A22" s="618" t="s">
        <v>660</v>
      </c>
      <c r="B22" s="619">
        <f>+B13-B21</f>
        <v>235.94800000000001</v>
      </c>
      <c r="C22" s="643"/>
      <c r="D22" s="619">
        <f>+D13-D21</f>
        <v>250.23899999999998</v>
      </c>
      <c r="E22" s="643"/>
      <c r="F22" s="619">
        <f>+F13-F21</f>
        <v>279.22399999999999</v>
      </c>
      <c r="G22" s="643"/>
      <c r="H22" s="615">
        <f t="shared" si="2"/>
        <v>111.58292672205371</v>
      </c>
      <c r="I22" s="620" t="s">
        <v>187</v>
      </c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3"/>
      <c r="AO22" s="613"/>
      <c r="AP22" s="613"/>
      <c r="AQ22" s="613"/>
      <c r="AR22" s="613"/>
      <c r="AS22" s="613"/>
      <c r="AT22" s="613"/>
      <c r="AU22" s="613"/>
      <c r="AV22" s="613"/>
      <c r="AW22" s="613"/>
      <c r="AX22" s="613"/>
      <c r="AY22" s="613"/>
      <c r="AZ22" s="613"/>
      <c r="BA22" s="613"/>
      <c r="BB22" s="613"/>
      <c r="BC22" s="613"/>
      <c r="BD22" s="613"/>
      <c r="BE22" s="613"/>
      <c r="BF22" s="613"/>
      <c r="BG22" s="613"/>
      <c r="BH22" s="613"/>
      <c r="BI22" s="613"/>
      <c r="BJ22" s="613"/>
      <c r="BK22" s="613"/>
      <c r="BL22" s="613"/>
      <c r="BM22" s="613"/>
      <c r="BN22" s="613"/>
      <c r="BO22" s="613"/>
      <c r="BP22" s="613"/>
      <c r="BQ22" s="613"/>
      <c r="BR22" s="613"/>
      <c r="BS22" s="613"/>
      <c r="BT22" s="613"/>
      <c r="BU22" s="613"/>
      <c r="BV22" s="613"/>
      <c r="BW22" s="613"/>
      <c r="BX22" s="613"/>
      <c r="BY22" s="613"/>
      <c r="BZ22" s="613"/>
      <c r="CA22" s="613"/>
      <c r="CB22" s="613"/>
      <c r="CC22" s="613"/>
      <c r="CD22" s="613"/>
      <c r="CE22" s="613"/>
      <c r="CF22" s="613"/>
      <c r="CG22" s="613"/>
      <c r="CH22" s="613"/>
      <c r="CI22" s="613"/>
      <c r="CJ22" s="613"/>
      <c r="CK22" s="613"/>
      <c r="CL22" s="613"/>
      <c r="CM22" s="613"/>
      <c r="CN22" s="613"/>
      <c r="CO22" s="613"/>
      <c r="CP22" s="613"/>
      <c r="CQ22" s="613"/>
      <c r="CR22" s="613"/>
      <c r="CS22" s="613"/>
      <c r="CT22" s="613"/>
      <c r="CU22" s="613"/>
      <c r="CV22" s="613"/>
      <c r="CW22" s="613"/>
      <c r="CX22" s="613"/>
      <c r="CY22" s="613"/>
      <c r="CZ22" s="613"/>
      <c r="DA22" s="613"/>
      <c r="DB22" s="613"/>
      <c r="DC22" s="613"/>
      <c r="DD22" s="613"/>
      <c r="DE22" s="613"/>
      <c r="DF22" s="613"/>
      <c r="DG22" s="613"/>
      <c r="DH22" s="613"/>
      <c r="DI22" s="613"/>
      <c r="DJ22" s="613"/>
      <c r="DK22" s="613"/>
      <c r="DL22" s="613"/>
      <c r="DM22" s="613"/>
      <c r="DN22" s="613"/>
      <c r="DO22" s="613"/>
      <c r="DP22" s="613"/>
      <c r="DQ22" s="613"/>
      <c r="DR22" s="613"/>
      <c r="DS22" s="613"/>
      <c r="DT22" s="613"/>
      <c r="DU22" s="613"/>
      <c r="DV22" s="613"/>
      <c r="DW22" s="613"/>
      <c r="DX22" s="613"/>
      <c r="DY22" s="613"/>
      <c r="DZ22" s="613"/>
      <c r="EA22" s="613"/>
      <c r="EB22" s="613"/>
      <c r="EC22" s="613"/>
      <c r="ED22" s="613"/>
      <c r="EE22" s="613"/>
      <c r="EF22" s="613"/>
      <c r="EG22" s="613"/>
      <c r="EH22" s="613"/>
      <c r="EI22" s="613"/>
      <c r="EJ22" s="613"/>
      <c r="EK22" s="613"/>
      <c r="EL22" s="613"/>
      <c r="EM22" s="613"/>
      <c r="EN22" s="613"/>
      <c r="EO22" s="613"/>
      <c r="EP22" s="613"/>
      <c r="EQ22" s="613"/>
      <c r="ER22" s="613"/>
      <c r="ES22" s="613"/>
      <c r="ET22" s="613"/>
      <c r="EU22" s="613"/>
      <c r="EV22" s="613"/>
      <c r="EW22" s="613"/>
      <c r="EX22" s="613"/>
      <c r="EY22" s="613"/>
      <c r="EZ22" s="613"/>
      <c r="FA22" s="613"/>
      <c r="FB22" s="613"/>
      <c r="FC22" s="613"/>
      <c r="FD22" s="613"/>
      <c r="FE22" s="613"/>
      <c r="FF22" s="613"/>
      <c r="FG22" s="613"/>
      <c r="FH22" s="613"/>
      <c r="FI22" s="613"/>
      <c r="FJ22" s="613"/>
      <c r="FK22" s="613"/>
      <c r="FL22" s="613"/>
      <c r="FM22" s="613"/>
      <c r="FN22" s="613"/>
      <c r="FO22" s="613"/>
      <c r="FP22" s="613"/>
      <c r="FQ22" s="613"/>
      <c r="FR22" s="613"/>
      <c r="FS22" s="613"/>
      <c r="FT22" s="613"/>
      <c r="FU22" s="613"/>
      <c r="FV22" s="613"/>
      <c r="FW22" s="613"/>
      <c r="FX22" s="613"/>
      <c r="FY22" s="613"/>
      <c r="FZ22" s="613"/>
      <c r="GA22" s="613"/>
      <c r="GB22" s="613"/>
      <c r="GC22" s="613"/>
      <c r="GD22" s="613"/>
      <c r="GE22" s="613"/>
      <c r="GF22" s="613"/>
      <c r="GG22" s="613"/>
      <c r="GH22" s="613"/>
      <c r="GI22" s="613"/>
      <c r="GJ22" s="613"/>
      <c r="GK22" s="613"/>
      <c r="GL22" s="613"/>
      <c r="GM22" s="613"/>
      <c r="GN22" s="613"/>
      <c r="GO22" s="613"/>
      <c r="GP22" s="613"/>
      <c r="GQ22" s="613"/>
      <c r="GR22" s="613"/>
      <c r="GS22" s="613"/>
      <c r="GT22" s="613"/>
      <c r="GU22" s="613"/>
      <c r="GV22" s="613"/>
      <c r="GW22" s="613"/>
      <c r="GX22" s="613"/>
      <c r="GY22" s="613"/>
      <c r="GZ22" s="613"/>
      <c r="HA22" s="613"/>
      <c r="HB22" s="613"/>
      <c r="HC22" s="613"/>
      <c r="HD22" s="613"/>
      <c r="HE22" s="613"/>
      <c r="HF22" s="613"/>
      <c r="HG22" s="613"/>
      <c r="HH22" s="613"/>
      <c r="HI22" s="613"/>
      <c r="HJ22" s="613"/>
      <c r="HK22" s="613"/>
      <c r="HL22" s="613"/>
      <c r="HM22" s="613"/>
      <c r="HN22" s="613"/>
      <c r="HO22" s="613"/>
      <c r="HP22" s="613"/>
      <c r="HQ22" s="613"/>
      <c r="HR22" s="613"/>
      <c r="HS22" s="613"/>
      <c r="HT22" s="613"/>
      <c r="HU22" s="613"/>
      <c r="HV22" s="613"/>
      <c r="HW22" s="613"/>
    </row>
    <row r="23" spans="1:231" x14ac:dyDescent="0.2">
      <c r="A23" s="618" t="s">
        <v>661</v>
      </c>
      <c r="B23" s="616"/>
      <c r="C23" s="642"/>
      <c r="D23" s="616"/>
      <c r="E23" s="642"/>
      <c r="F23" s="616"/>
      <c r="G23" s="642"/>
      <c r="H23" s="615" t="str">
        <f t="shared" si="2"/>
        <v>-</v>
      </c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613"/>
      <c r="AR23" s="613"/>
      <c r="AS23" s="613"/>
      <c r="AT23" s="613"/>
      <c r="AU23" s="613"/>
      <c r="AV23" s="613"/>
      <c r="AW23" s="613"/>
      <c r="AX23" s="613"/>
      <c r="AY23" s="613"/>
      <c r="AZ23" s="613"/>
      <c r="BA23" s="613"/>
      <c r="BB23" s="613"/>
      <c r="BC23" s="613"/>
      <c r="BD23" s="613"/>
      <c r="BE23" s="613"/>
      <c r="BF23" s="613"/>
      <c r="BG23" s="613"/>
      <c r="BH23" s="613"/>
      <c r="BI23" s="613"/>
      <c r="BJ23" s="613"/>
      <c r="BK23" s="613"/>
      <c r="BL23" s="613"/>
      <c r="BM23" s="613"/>
      <c r="BN23" s="613"/>
      <c r="BO23" s="613"/>
      <c r="BP23" s="613"/>
      <c r="BQ23" s="613"/>
      <c r="BR23" s="613"/>
      <c r="BS23" s="613"/>
      <c r="BT23" s="613"/>
      <c r="BU23" s="613"/>
      <c r="BV23" s="613"/>
      <c r="BW23" s="613"/>
      <c r="BX23" s="613"/>
      <c r="BY23" s="613"/>
      <c r="BZ23" s="613"/>
      <c r="CA23" s="613"/>
      <c r="CB23" s="613"/>
      <c r="CC23" s="613"/>
      <c r="CD23" s="613"/>
      <c r="CE23" s="613"/>
      <c r="CF23" s="613"/>
      <c r="CG23" s="613"/>
      <c r="CH23" s="613"/>
      <c r="CI23" s="613"/>
      <c r="CJ23" s="613"/>
      <c r="CK23" s="613"/>
      <c r="CL23" s="613"/>
      <c r="CM23" s="613"/>
      <c r="CN23" s="613"/>
      <c r="CO23" s="613"/>
      <c r="CP23" s="613"/>
      <c r="CQ23" s="613"/>
      <c r="CR23" s="613"/>
      <c r="CS23" s="613"/>
      <c r="CT23" s="613"/>
      <c r="CU23" s="613"/>
      <c r="CV23" s="613"/>
      <c r="CW23" s="613"/>
      <c r="CX23" s="613"/>
      <c r="CY23" s="613"/>
      <c r="CZ23" s="613"/>
      <c r="DA23" s="613"/>
      <c r="DB23" s="613"/>
      <c r="DC23" s="613"/>
      <c r="DD23" s="613"/>
      <c r="DE23" s="613"/>
      <c r="DF23" s="613"/>
      <c r="DG23" s="613"/>
      <c r="DH23" s="613"/>
      <c r="DI23" s="613"/>
      <c r="DJ23" s="613"/>
      <c r="DK23" s="613"/>
      <c r="DL23" s="613"/>
      <c r="DM23" s="613"/>
      <c r="DN23" s="613"/>
      <c r="DO23" s="613"/>
      <c r="DP23" s="613"/>
      <c r="DQ23" s="613"/>
      <c r="DR23" s="613"/>
      <c r="DS23" s="613"/>
      <c r="DT23" s="613"/>
      <c r="DU23" s="613"/>
      <c r="DV23" s="613"/>
      <c r="DW23" s="613"/>
      <c r="DX23" s="613"/>
      <c r="DY23" s="613"/>
      <c r="DZ23" s="613"/>
      <c r="EA23" s="613"/>
      <c r="EB23" s="613"/>
      <c r="EC23" s="613"/>
      <c r="ED23" s="613"/>
      <c r="EE23" s="613"/>
      <c r="EF23" s="613"/>
      <c r="EG23" s="613"/>
      <c r="EH23" s="613"/>
      <c r="EI23" s="613"/>
      <c r="EJ23" s="613"/>
      <c r="EK23" s="613"/>
      <c r="EL23" s="613"/>
      <c r="EM23" s="613"/>
      <c r="EN23" s="613"/>
      <c r="EO23" s="613"/>
      <c r="EP23" s="613"/>
      <c r="EQ23" s="613"/>
      <c r="ER23" s="613"/>
      <c r="ES23" s="613"/>
      <c r="ET23" s="613"/>
      <c r="EU23" s="613"/>
      <c r="EV23" s="613"/>
      <c r="EW23" s="613"/>
      <c r="EX23" s="613"/>
      <c r="EY23" s="613"/>
      <c r="EZ23" s="613"/>
      <c r="FA23" s="613"/>
      <c r="FB23" s="613"/>
      <c r="FC23" s="613"/>
      <c r="FD23" s="613"/>
      <c r="FE23" s="613"/>
      <c r="FF23" s="613"/>
      <c r="FG23" s="613"/>
      <c r="FH23" s="613"/>
      <c r="FI23" s="613"/>
      <c r="FJ23" s="613"/>
      <c r="FK23" s="613"/>
      <c r="FL23" s="613"/>
      <c r="FM23" s="613"/>
      <c r="FN23" s="613"/>
      <c r="FO23" s="613"/>
      <c r="FP23" s="613"/>
      <c r="FQ23" s="613"/>
      <c r="FR23" s="613"/>
      <c r="FS23" s="613"/>
      <c r="FT23" s="613"/>
      <c r="FU23" s="613"/>
      <c r="FV23" s="613"/>
      <c r="FW23" s="613"/>
      <c r="FX23" s="613"/>
      <c r="FY23" s="613"/>
      <c r="FZ23" s="613"/>
      <c r="GA23" s="613"/>
      <c r="GB23" s="613"/>
      <c r="GC23" s="613"/>
      <c r="GD23" s="613"/>
      <c r="GE23" s="613"/>
      <c r="GF23" s="613"/>
      <c r="GG23" s="613"/>
      <c r="GH23" s="613"/>
      <c r="GI23" s="613"/>
      <c r="GJ23" s="613"/>
      <c r="GK23" s="613"/>
      <c r="GL23" s="613"/>
      <c r="GM23" s="613"/>
      <c r="GN23" s="613"/>
      <c r="GO23" s="613"/>
      <c r="GP23" s="613"/>
      <c r="GQ23" s="613"/>
      <c r="GR23" s="613"/>
      <c r="GS23" s="613"/>
      <c r="GT23" s="613"/>
      <c r="GU23" s="613"/>
      <c r="GV23" s="613"/>
      <c r="GW23" s="613"/>
      <c r="GX23" s="613"/>
      <c r="GY23" s="613"/>
      <c r="GZ23" s="613"/>
      <c r="HA23" s="613"/>
      <c r="HB23" s="613"/>
      <c r="HC23" s="613"/>
      <c r="HD23" s="613"/>
      <c r="HE23" s="613"/>
      <c r="HF23" s="613"/>
      <c r="HG23" s="613"/>
      <c r="HH23" s="613"/>
      <c r="HI23" s="613"/>
      <c r="HJ23" s="613"/>
      <c r="HK23" s="613"/>
      <c r="HL23" s="613"/>
      <c r="HM23" s="613"/>
      <c r="HN23" s="613"/>
      <c r="HO23" s="613"/>
      <c r="HP23" s="613"/>
      <c r="HQ23" s="613"/>
      <c r="HR23" s="613"/>
      <c r="HS23" s="613"/>
      <c r="HT23" s="613"/>
      <c r="HU23" s="613"/>
      <c r="HV23" s="613"/>
      <c r="HW23" s="613"/>
    </row>
    <row r="24" spans="1:231" x14ac:dyDescent="0.2">
      <c r="A24" s="167" t="s">
        <v>662</v>
      </c>
      <c r="B24" s="616">
        <v>15.009</v>
      </c>
      <c r="C24" s="640">
        <f>IF(B$30&lt;&gt;0,B24*100/B$30,"-")</f>
        <v>9.1034256878062987</v>
      </c>
      <c r="D24" s="616">
        <v>17.966999999999999</v>
      </c>
      <c r="E24" s="640">
        <f>IF(D$30&lt;&gt;0,D24*100/D$30,"-")</f>
        <v>9.4570623996631316</v>
      </c>
      <c r="F24" s="616">
        <v>22.709</v>
      </c>
      <c r="G24" s="640">
        <f>IF(F$30&lt;&gt;0,F24*100/F$30,"-")</f>
        <v>10.340745058217635</v>
      </c>
      <c r="H24" s="615">
        <f t="shared" si="2"/>
        <v>126.39283130183115</v>
      </c>
      <c r="I24" s="613" t="s">
        <v>376</v>
      </c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13"/>
      <c r="AI24" s="613"/>
      <c r="AJ24" s="613"/>
      <c r="AK24" s="613"/>
      <c r="AL24" s="613"/>
      <c r="AM24" s="613"/>
      <c r="AN24" s="613"/>
      <c r="AO24" s="613"/>
      <c r="AP24" s="613"/>
      <c r="AQ24" s="613"/>
      <c r="AR24" s="613"/>
      <c r="AS24" s="613"/>
      <c r="AT24" s="613"/>
      <c r="AU24" s="613"/>
      <c r="AV24" s="613"/>
      <c r="AW24" s="613"/>
      <c r="AX24" s="613"/>
      <c r="AY24" s="613"/>
      <c r="AZ24" s="613"/>
      <c r="BA24" s="613"/>
      <c r="BB24" s="613"/>
      <c r="BC24" s="613"/>
      <c r="BD24" s="613"/>
      <c r="BE24" s="613"/>
      <c r="BF24" s="613"/>
      <c r="BG24" s="613"/>
      <c r="BH24" s="613"/>
      <c r="BI24" s="613"/>
      <c r="BJ24" s="613"/>
      <c r="BK24" s="613"/>
      <c r="BL24" s="613"/>
      <c r="BM24" s="613"/>
      <c r="BN24" s="613"/>
      <c r="BO24" s="613"/>
      <c r="BP24" s="613"/>
      <c r="BQ24" s="613"/>
      <c r="BR24" s="613"/>
      <c r="BS24" s="613"/>
      <c r="BT24" s="613"/>
      <c r="BU24" s="613"/>
      <c r="BV24" s="613"/>
      <c r="BW24" s="613"/>
      <c r="BX24" s="613"/>
      <c r="BY24" s="613"/>
      <c r="BZ24" s="613"/>
      <c r="CA24" s="613"/>
      <c r="CB24" s="613"/>
      <c r="CC24" s="613"/>
      <c r="CD24" s="613"/>
      <c r="CE24" s="613"/>
      <c r="CF24" s="613"/>
      <c r="CG24" s="613"/>
      <c r="CH24" s="613"/>
      <c r="CI24" s="613"/>
      <c r="CJ24" s="613"/>
      <c r="CK24" s="613"/>
      <c r="CL24" s="613"/>
      <c r="CM24" s="613"/>
      <c r="CN24" s="613"/>
      <c r="CO24" s="613"/>
      <c r="CP24" s="613"/>
      <c r="CQ24" s="613"/>
      <c r="CR24" s="613"/>
      <c r="CS24" s="613"/>
      <c r="CT24" s="613"/>
      <c r="CU24" s="613"/>
      <c r="CV24" s="613"/>
      <c r="CW24" s="613"/>
      <c r="CX24" s="613"/>
      <c r="CY24" s="613"/>
      <c r="CZ24" s="613"/>
      <c r="DA24" s="613"/>
      <c r="DB24" s="613"/>
      <c r="DC24" s="613"/>
      <c r="DD24" s="613"/>
      <c r="DE24" s="613"/>
      <c r="DF24" s="613"/>
      <c r="DG24" s="613"/>
      <c r="DH24" s="613"/>
      <c r="DI24" s="613"/>
      <c r="DJ24" s="613"/>
      <c r="DK24" s="613"/>
      <c r="DL24" s="613"/>
      <c r="DM24" s="613"/>
      <c r="DN24" s="613"/>
      <c r="DO24" s="613"/>
      <c r="DP24" s="613"/>
      <c r="DQ24" s="613"/>
      <c r="DR24" s="613"/>
      <c r="DS24" s="613"/>
      <c r="DT24" s="613"/>
      <c r="DU24" s="613"/>
      <c r="DV24" s="613"/>
      <c r="DW24" s="613"/>
      <c r="DX24" s="613"/>
      <c r="DY24" s="613"/>
      <c r="DZ24" s="613"/>
      <c r="EA24" s="613"/>
      <c r="EB24" s="613"/>
      <c r="EC24" s="613"/>
      <c r="ED24" s="613"/>
      <c r="EE24" s="613"/>
      <c r="EF24" s="613"/>
      <c r="EG24" s="613"/>
      <c r="EH24" s="613"/>
      <c r="EI24" s="613"/>
      <c r="EJ24" s="613"/>
      <c r="EK24" s="613"/>
      <c r="EL24" s="613"/>
      <c r="EM24" s="613"/>
      <c r="EN24" s="613"/>
      <c r="EO24" s="613"/>
      <c r="EP24" s="613"/>
      <c r="EQ24" s="613"/>
      <c r="ER24" s="613"/>
      <c r="ES24" s="613"/>
      <c r="ET24" s="613"/>
      <c r="EU24" s="613"/>
      <c r="EV24" s="613"/>
      <c r="EW24" s="613"/>
      <c r="EX24" s="613"/>
      <c r="EY24" s="613"/>
      <c r="EZ24" s="613"/>
      <c r="FA24" s="613"/>
      <c r="FB24" s="613"/>
      <c r="FC24" s="613"/>
      <c r="FD24" s="613"/>
      <c r="FE24" s="613"/>
      <c r="FF24" s="613"/>
      <c r="FG24" s="613"/>
      <c r="FH24" s="613"/>
      <c r="FI24" s="613"/>
      <c r="FJ24" s="613"/>
      <c r="FK24" s="613"/>
      <c r="FL24" s="613"/>
      <c r="FM24" s="613"/>
      <c r="FN24" s="613"/>
      <c r="FO24" s="613"/>
      <c r="FP24" s="613"/>
      <c r="FQ24" s="613"/>
      <c r="FR24" s="613"/>
      <c r="FS24" s="613"/>
      <c r="FT24" s="613"/>
      <c r="FU24" s="613"/>
      <c r="FV24" s="613"/>
      <c r="FW24" s="613"/>
      <c r="FX24" s="613"/>
      <c r="FY24" s="613"/>
      <c r="FZ24" s="613"/>
      <c r="GA24" s="613"/>
      <c r="GB24" s="613"/>
      <c r="GC24" s="613"/>
      <c r="GD24" s="613"/>
      <c r="GE24" s="613"/>
      <c r="GF24" s="613"/>
      <c r="GG24" s="613"/>
      <c r="GH24" s="613"/>
      <c r="GI24" s="613"/>
      <c r="GJ24" s="613"/>
      <c r="GK24" s="613"/>
      <c r="GL24" s="613"/>
      <c r="GM24" s="613"/>
      <c r="GN24" s="613"/>
      <c r="GO24" s="613"/>
      <c r="GP24" s="613"/>
      <c r="GQ24" s="613"/>
      <c r="GR24" s="613"/>
      <c r="GS24" s="613"/>
      <c r="GT24" s="613"/>
      <c r="GU24" s="613"/>
      <c r="GV24" s="613"/>
      <c r="GW24" s="613"/>
      <c r="GX24" s="613"/>
      <c r="GY24" s="613"/>
      <c r="GZ24" s="613"/>
      <c r="HA24" s="613"/>
      <c r="HB24" s="613"/>
      <c r="HC24" s="613"/>
      <c r="HD24" s="613"/>
      <c r="HE24" s="613"/>
      <c r="HF24" s="613"/>
      <c r="HG24" s="613"/>
      <c r="HH24" s="613"/>
      <c r="HI24" s="613"/>
      <c r="HJ24" s="613"/>
      <c r="HK24" s="613"/>
      <c r="HL24" s="613"/>
      <c r="HM24" s="613"/>
      <c r="HN24" s="613"/>
      <c r="HO24" s="613"/>
      <c r="HP24" s="613"/>
      <c r="HQ24" s="613"/>
      <c r="HR24" s="613"/>
      <c r="HS24" s="613"/>
      <c r="HT24" s="613"/>
      <c r="HU24" s="613"/>
      <c r="HV24" s="613"/>
      <c r="HW24" s="613"/>
    </row>
    <row r="25" spans="1:231" x14ac:dyDescent="0.2">
      <c r="A25" s="167" t="s">
        <v>663</v>
      </c>
      <c r="B25" s="616">
        <v>4.9809999999999999</v>
      </c>
      <c r="C25" s="640">
        <f t="shared" ref="C25:E29" si="16">IF(B$30&lt;&gt;0,B25*100/B$30,"-")</f>
        <v>3.0211315444708617</v>
      </c>
      <c r="D25" s="616">
        <v>5.3239999999999998</v>
      </c>
      <c r="E25" s="640">
        <f t="shared" si="16"/>
        <v>2.802326499460484</v>
      </c>
      <c r="F25" s="616">
        <v>5.3650000000000002</v>
      </c>
      <c r="G25" s="640">
        <f t="shared" ref="G25" si="17">IF(F$30&lt;&gt;0,F25*100/F$30,"-")</f>
        <v>2.443000450805302</v>
      </c>
      <c r="H25" s="615">
        <f t="shared" si="2"/>
        <v>100.77009767092412</v>
      </c>
      <c r="I25" s="613" t="s">
        <v>377</v>
      </c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3"/>
      <c r="AA25" s="613"/>
      <c r="AB25" s="613"/>
      <c r="AC25" s="613"/>
      <c r="AD25" s="613"/>
      <c r="AE25" s="613"/>
      <c r="AF25" s="613"/>
      <c r="AG25" s="613"/>
      <c r="AH25" s="613"/>
      <c r="AI25" s="613"/>
      <c r="AJ25" s="613"/>
      <c r="AK25" s="613"/>
      <c r="AL25" s="613"/>
      <c r="AM25" s="613"/>
      <c r="AN25" s="613"/>
      <c r="AO25" s="613"/>
      <c r="AP25" s="613"/>
      <c r="AQ25" s="613"/>
      <c r="AR25" s="613"/>
      <c r="AS25" s="613"/>
      <c r="AT25" s="613"/>
      <c r="AU25" s="613"/>
      <c r="AV25" s="613"/>
      <c r="AW25" s="613"/>
      <c r="AX25" s="613"/>
      <c r="AY25" s="613"/>
      <c r="AZ25" s="613"/>
      <c r="BA25" s="613"/>
      <c r="BB25" s="613"/>
      <c r="BC25" s="613"/>
      <c r="BD25" s="613"/>
      <c r="BE25" s="613"/>
      <c r="BF25" s="613"/>
      <c r="BG25" s="613"/>
      <c r="BH25" s="613"/>
      <c r="BI25" s="613"/>
      <c r="BJ25" s="613"/>
      <c r="BK25" s="613"/>
      <c r="BL25" s="613"/>
      <c r="BM25" s="613"/>
      <c r="BN25" s="613"/>
      <c r="BO25" s="613"/>
      <c r="BP25" s="613"/>
      <c r="BQ25" s="613"/>
      <c r="BR25" s="613"/>
      <c r="BS25" s="613"/>
      <c r="BT25" s="613"/>
      <c r="BU25" s="613"/>
      <c r="BV25" s="613"/>
      <c r="BW25" s="613"/>
      <c r="BX25" s="613"/>
      <c r="BY25" s="613"/>
      <c r="BZ25" s="613"/>
      <c r="CA25" s="613"/>
      <c r="CB25" s="613"/>
      <c r="CC25" s="613"/>
      <c r="CD25" s="613"/>
      <c r="CE25" s="613"/>
      <c r="CF25" s="613"/>
      <c r="CG25" s="613"/>
      <c r="CH25" s="613"/>
      <c r="CI25" s="613"/>
      <c r="CJ25" s="613"/>
      <c r="CK25" s="613"/>
      <c r="CL25" s="613"/>
      <c r="CM25" s="613"/>
      <c r="CN25" s="613"/>
      <c r="CO25" s="613"/>
      <c r="CP25" s="613"/>
      <c r="CQ25" s="613"/>
      <c r="CR25" s="613"/>
      <c r="CS25" s="613"/>
      <c r="CT25" s="613"/>
      <c r="CU25" s="613"/>
      <c r="CV25" s="613"/>
      <c r="CW25" s="613"/>
      <c r="CX25" s="613"/>
      <c r="CY25" s="613"/>
      <c r="CZ25" s="613"/>
      <c r="DA25" s="613"/>
      <c r="DB25" s="613"/>
      <c r="DC25" s="613"/>
      <c r="DD25" s="613"/>
      <c r="DE25" s="613"/>
      <c r="DF25" s="613"/>
      <c r="DG25" s="613"/>
      <c r="DH25" s="613"/>
      <c r="DI25" s="613"/>
      <c r="DJ25" s="613"/>
      <c r="DK25" s="613"/>
      <c r="DL25" s="613"/>
      <c r="DM25" s="613"/>
      <c r="DN25" s="613"/>
      <c r="DO25" s="613"/>
      <c r="DP25" s="613"/>
      <c r="DQ25" s="613"/>
      <c r="DR25" s="613"/>
      <c r="DS25" s="613"/>
      <c r="DT25" s="613"/>
      <c r="DU25" s="613"/>
      <c r="DV25" s="613"/>
      <c r="DW25" s="613"/>
      <c r="DX25" s="613"/>
      <c r="DY25" s="613"/>
      <c r="DZ25" s="613"/>
      <c r="EA25" s="613"/>
      <c r="EB25" s="613"/>
      <c r="EC25" s="613"/>
      <c r="ED25" s="613"/>
      <c r="EE25" s="613"/>
      <c r="EF25" s="613"/>
      <c r="EG25" s="613"/>
      <c r="EH25" s="613"/>
      <c r="EI25" s="613"/>
      <c r="EJ25" s="613"/>
      <c r="EK25" s="613"/>
      <c r="EL25" s="613"/>
      <c r="EM25" s="613"/>
      <c r="EN25" s="613"/>
      <c r="EO25" s="613"/>
      <c r="EP25" s="613"/>
      <c r="EQ25" s="613"/>
      <c r="ER25" s="613"/>
      <c r="ES25" s="613"/>
      <c r="ET25" s="613"/>
      <c r="EU25" s="613"/>
      <c r="EV25" s="613"/>
      <c r="EW25" s="613"/>
      <c r="EX25" s="613"/>
      <c r="EY25" s="613"/>
      <c r="EZ25" s="613"/>
      <c r="FA25" s="613"/>
      <c r="FB25" s="613"/>
      <c r="FC25" s="613"/>
      <c r="FD25" s="613"/>
      <c r="FE25" s="613"/>
      <c r="FF25" s="613"/>
      <c r="FG25" s="613"/>
      <c r="FH25" s="613"/>
      <c r="FI25" s="613"/>
      <c r="FJ25" s="613"/>
      <c r="FK25" s="613"/>
      <c r="FL25" s="613"/>
      <c r="FM25" s="613"/>
      <c r="FN25" s="613"/>
      <c r="FO25" s="613"/>
      <c r="FP25" s="613"/>
      <c r="FQ25" s="613"/>
      <c r="FR25" s="613"/>
      <c r="FS25" s="613"/>
      <c r="FT25" s="613"/>
      <c r="FU25" s="613"/>
      <c r="FV25" s="613"/>
      <c r="FW25" s="613"/>
      <c r="FX25" s="613"/>
      <c r="FY25" s="613"/>
      <c r="FZ25" s="613"/>
      <c r="GA25" s="613"/>
      <c r="GB25" s="613"/>
      <c r="GC25" s="613"/>
      <c r="GD25" s="613"/>
      <c r="GE25" s="613"/>
      <c r="GF25" s="613"/>
      <c r="GG25" s="613"/>
      <c r="GH25" s="613"/>
      <c r="GI25" s="613"/>
      <c r="GJ25" s="613"/>
      <c r="GK25" s="613"/>
      <c r="GL25" s="613"/>
      <c r="GM25" s="613"/>
      <c r="GN25" s="613"/>
      <c r="GO25" s="613"/>
      <c r="GP25" s="613"/>
      <c r="GQ25" s="613"/>
      <c r="GR25" s="613"/>
      <c r="GS25" s="613"/>
      <c r="GT25" s="613"/>
      <c r="GU25" s="613"/>
      <c r="GV25" s="613"/>
      <c r="GW25" s="613"/>
      <c r="GX25" s="613"/>
      <c r="GY25" s="613"/>
      <c r="GZ25" s="613"/>
      <c r="HA25" s="613"/>
      <c r="HB25" s="613"/>
      <c r="HC25" s="613"/>
      <c r="HD25" s="613"/>
      <c r="HE25" s="613"/>
      <c r="HF25" s="613"/>
      <c r="HG25" s="613"/>
      <c r="HH25" s="613"/>
      <c r="HI25" s="613"/>
      <c r="HJ25" s="613"/>
      <c r="HK25" s="613"/>
      <c r="HL25" s="613"/>
      <c r="HM25" s="613"/>
      <c r="HN25" s="613"/>
      <c r="HO25" s="613"/>
      <c r="HP25" s="613"/>
      <c r="HQ25" s="613"/>
      <c r="HR25" s="613"/>
      <c r="HS25" s="613"/>
      <c r="HT25" s="613"/>
      <c r="HU25" s="613"/>
      <c r="HV25" s="613"/>
      <c r="HW25" s="613"/>
    </row>
    <row r="26" spans="1:231" x14ac:dyDescent="0.2">
      <c r="A26" s="167" t="s">
        <v>664</v>
      </c>
      <c r="B26" s="616">
        <v>9.1280000000000001</v>
      </c>
      <c r="C26" s="640">
        <f t="shared" si="16"/>
        <v>5.5364161288757332</v>
      </c>
      <c r="D26" s="616">
        <v>9.8309999999999995</v>
      </c>
      <c r="E26" s="640">
        <f t="shared" si="16"/>
        <v>5.1746190488722794</v>
      </c>
      <c r="F26" s="616">
        <v>11.167999999999999</v>
      </c>
      <c r="G26" s="640">
        <f t="shared" ref="G26" si="18">IF(F$30&lt;&gt;0,F26*100/F$30,"-")</f>
        <v>5.0854480959167967</v>
      </c>
      <c r="H26" s="615">
        <f t="shared" si="2"/>
        <v>113.59983724951684</v>
      </c>
      <c r="I26" s="617" t="s">
        <v>378</v>
      </c>
      <c r="J26" s="613"/>
      <c r="K26" s="613"/>
      <c r="L26" s="613"/>
      <c r="M26" s="613"/>
      <c r="N26" s="613"/>
      <c r="O26" s="613"/>
      <c r="P26" s="613"/>
      <c r="Q26" s="613"/>
      <c r="R26" s="613"/>
      <c r="S26" s="613"/>
      <c r="T26" s="613"/>
      <c r="U26" s="613"/>
      <c r="V26" s="613"/>
      <c r="W26" s="613"/>
      <c r="X26" s="613"/>
      <c r="Y26" s="613"/>
      <c r="Z26" s="613"/>
      <c r="AA26" s="613"/>
      <c r="AB26" s="613"/>
      <c r="AC26" s="613"/>
      <c r="AD26" s="613"/>
      <c r="AE26" s="613"/>
      <c r="AF26" s="613"/>
      <c r="AG26" s="613"/>
      <c r="AH26" s="613"/>
      <c r="AI26" s="613"/>
      <c r="AJ26" s="613"/>
      <c r="AK26" s="613"/>
      <c r="AL26" s="613"/>
      <c r="AM26" s="613"/>
      <c r="AN26" s="613"/>
      <c r="AO26" s="613"/>
      <c r="AP26" s="613"/>
      <c r="AQ26" s="613"/>
      <c r="AR26" s="613"/>
      <c r="AS26" s="613"/>
      <c r="AT26" s="613"/>
      <c r="AU26" s="613"/>
      <c r="AV26" s="613"/>
      <c r="AW26" s="613"/>
      <c r="AX26" s="613"/>
      <c r="AY26" s="613"/>
      <c r="AZ26" s="613"/>
      <c r="BA26" s="613"/>
      <c r="BB26" s="613"/>
      <c r="BC26" s="613"/>
      <c r="BD26" s="613"/>
      <c r="BE26" s="613"/>
      <c r="BF26" s="613"/>
      <c r="BG26" s="613"/>
      <c r="BH26" s="613"/>
      <c r="BI26" s="613"/>
      <c r="BJ26" s="613"/>
      <c r="BK26" s="613"/>
      <c r="BL26" s="613"/>
      <c r="BM26" s="613"/>
      <c r="BN26" s="613"/>
      <c r="BO26" s="613"/>
      <c r="BP26" s="613"/>
      <c r="BQ26" s="613"/>
      <c r="BR26" s="613"/>
      <c r="BS26" s="613"/>
      <c r="BT26" s="613"/>
      <c r="BU26" s="613"/>
      <c r="BV26" s="613"/>
      <c r="BW26" s="613"/>
      <c r="BX26" s="613"/>
      <c r="BY26" s="613"/>
      <c r="BZ26" s="613"/>
      <c r="CA26" s="613"/>
      <c r="CB26" s="613"/>
      <c r="CC26" s="613"/>
      <c r="CD26" s="613"/>
      <c r="CE26" s="613"/>
      <c r="CF26" s="613"/>
      <c r="CG26" s="613"/>
      <c r="CH26" s="613"/>
      <c r="CI26" s="613"/>
      <c r="CJ26" s="613"/>
      <c r="CK26" s="613"/>
      <c r="CL26" s="613"/>
      <c r="CM26" s="613"/>
      <c r="CN26" s="613"/>
      <c r="CO26" s="613"/>
      <c r="CP26" s="613"/>
      <c r="CQ26" s="613"/>
      <c r="CR26" s="613"/>
      <c r="CS26" s="613"/>
      <c r="CT26" s="613"/>
      <c r="CU26" s="613"/>
      <c r="CV26" s="613"/>
      <c r="CW26" s="613"/>
      <c r="CX26" s="613"/>
      <c r="CY26" s="613"/>
      <c r="CZ26" s="613"/>
      <c r="DA26" s="613"/>
      <c r="DB26" s="613"/>
      <c r="DC26" s="613"/>
      <c r="DD26" s="613"/>
      <c r="DE26" s="613"/>
      <c r="DF26" s="613"/>
      <c r="DG26" s="613"/>
      <c r="DH26" s="613"/>
      <c r="DI26" s="613"/>
      <c r="DJ26" s="613"/>
      <c r="DK26" s="613"/>
      <c r="DL26" s="613"/>
      <c r="DM26" s="613"/>
      <c r="DN26" s="613"/>
      <c r="DO26" s="613"/>
      <c r="DP26" s="613"/>
      <c r="DQ26" s="613"/>
      <c r="DR26" s="613"/>
      <c r="DS26" s="613"/>
      <c r="DT26" s="613"/>
      <c r="DU26" s="613"/>
      <c r="DV26" s="613"/>
      <c r="DW26" s="613"/>
      <c r="DX26" s="613"/>
      <c r="DY26" s="613"/>
      <c r="DZ26" s="613"/>
      <c r="EA26" s="613"/>
      <c r="EB26" s="613"/>
      <c r="EC26" s="613"/>
      <c r="ED26" s="613"/>
      <c r="EE26" s="613"/>
      <c r="EF26" s="613"/>
      <c r="EG26" s="613"/>
      <c r="EH26" s="613"/>
      <c r="EI26" s="613"/>
      <c r="EJ26" s="613"/>
      <c r="EK26" s="613"/>
      <c r="EL26" s="613"/>
      <c r="EM26" s="613"/>
      <c r="EN26" s="613"/>
      <c r="EO26" s="613"/>
      <c r="EP26" s="613"/>
      <c r="EQ26" s="613"/>
      <c r="ER26" s="613"/>
      <c r="ES26" s="613"/>
      <c r="ET26" s="613"/>
      <c r="EU26" s="613"/>
      <c r="EV26" s="613"/>
      <c r="EW26" s="613"/>
      <c r="EX26" s="613"/>
      <c r="EY26" s="613"/>
      <c r="EZ26" s="613"/>
      <c r="FA26" s="613"/>
      <c r="FB26" s="613"/>
      <c r="FC26" s="613"/>
      <c r="FD26" s="613"/>
      <c r="FE26" s="613"/>
      <c r="FF26" s="613"/>
      <c r="FG26" s="613"/>
      <c r="FH26" s="613"/>
      <c r="FI26" s="613"/>
      <c r="FJ26" s="613"/>
      <c r="FK26" s="613"/>
      <c r="FL26" s="613"/>
      <c r="FM26" s="613"/>
      <c r="FN26" s="613"/>
      <c r="FO26" s="613"/>
      <c r="FP26" s="613"/>
      <c r="FQ26" s="613"/>
      <c r="FR26" s="613"/>
      <c r="FS26" s="613"/>
      <c r="FT26" s="613"/>
      <c r="FU26" s="613"/>
      <c r="FV26" s="613"/>
      <c r="FW26" s="613"/>
      <c r="FX26" s="613"/>
      <c r="FY26" s="613"/>
      <c r="FZ26" s="613"/>
      <c r="GA26" s="613"/>
      <c r="GB26" s="613"/>
      <c r="GC26" s="613"/>
      <c r="GD26" s="613"/>
      <c r="GE26" s="613"/>
      <c r="GF26" s="613"/>
      <c r="GG26" s="613"/>
      <c r="GH26" s="613"/>
      <c r="GI26" s="613"/>
      <c r="GJ26" s="613"/>
      <c r="GK26" s="613"/>
      <c r="GL26" s="613"/>
      <c r="GM26" s="613"/>
      <c r="GN26" s="613"/>
      <c r="GO26" s="613"/>
      <c r="GP26" s="613"/>
      <c r="GQ26" s="613"/>
      <c r="GR26" s="613"/>
      <c r="GS26" s="613"/>
      <c r="GT26" s="613"/>
      <c r="GU26" s="613"/>
      <c r="GV26" s="613"/>
      <c r="GW26" s="613"/>
      <c r="GX26" s="613"/>
      <c r="GY26" s="613"/>
      <c r="GZ26" s="613"/>
      <c r="HA26" s="613"/>
      <c r="HB26" s="613"/>
      <c r="HC26" s="613"/>
      <c r="HD26" s="613"/>
      <c r="HE26" s="613"/>
      <c r="HF26" s="613"/>
      <c r="HG26" s="613"/>
      <c r="HH26" s="613"/>
      <c r="HI26" s="613"/>
      <c r="HJ26" s="613"/>
      <c r="HK26" s="613"/>
      <c r="HL26" s="613"/>
      <c r="HM26" s="613"/>
      <c r="HN26" s="613"/>
      <c r="HO26" s="613"/>
      <c r="HP26" s="613"/>
      <c r="HQ26" s="613"/>
      <c r="HR26" s="613"/>
      <c r="HS26" s="613"/>
      <c r="HT26" s="613"/>
      <c r="HU26" s="613"/>
      <c r="HV26" s="613"/>
      <c r="HW26" s="613"/>
    </row>
    <row r="27" spans="1:231" x14ac:dyDescent="0.2">
      <c r="A27" s="167" t="s">
        <v>665</v>
      </c>
      <c r="B27" s="616">
        <v>107.816</v>
      </c>
      <c r="C27" s="640">
        <f t="shared" si="16"/>
        <v>65.393760007763589</v>
      </c>
      <c r="D27" s="616">
        <v>127.621</v>
      </c>
      <c r="E27" s="640">
        <f t="shared" si="16"/>
        <v>67.17425059873149</v>
      </c>
      <c r="F27" s="616">
        <v>147.98400000000001</v>
      </c>
      <c r="G27" s="640">
        <f t="shared" ref="G27" si="19">IF(F$30&lt;&gt;0,F27*100/F$30,"-")</f>
        <v>67.38583014202645</v>
      </c>
      <c r="H27" s="615">
        <f t="shared" si="2"/>
        <v>115.9558379890457</v>
      </c>
      <c r="I27" s="613" t="s">
        <v>379</v>
      </c>
      <c r="J27" s="613"/>
      <c r="K27" s="613"/>
      <c r="L27" s="613"/>
      <c r="M27" s="613"/>
      <c r="N27" s="613"/>
      <c r="O27" s="613"/>
      <c r="P27" s="613"/>
      <c r="Q27" s="613"/>
      <c r="R27" s="613"/>
      <c r="S27" s="613"/>
      <c r="T27" s="613"/>
      <c r="U27" s="613"/>
      <c r="V27" s="613"/>
      <c r="W27" s="613"/>
      <c r="X27" s="613"/>
      <c r="Y27" s="613"/>
      <c r="Z27" s="613"/>
      <c r="AA27" s="613"/>
      <c r="AB27" s="613"/>
      <c r="AC27" s="613"/>
      <c r="AD27" s="613"/>
      <c r="AE27" s="613"/>
      <c r="AF27" s="613"/>
      <c r="AG27" s="613"/>
      <c r="AH27" s="613"/>
      <c r="AI27" s="613"/>
      <c r="AJ27" s="613"/>
      <c r="AK27" s="613"/>
      <c r="AL27" s="613"/>
      <c r="AM27" s="613"/>
      <c r="AN27" s="613"/>
      <c r="AO27" s="613"/>
      <c r="AP27" s="613"/>
      <c r="AQ27" s="613"/>
      <c r="AR27" s="613"/>
      <c r="AS27" s="613"/>
      <c r="AT27" s="613"/>
      <c r="AU27" s="613"/>
      <c r="AV27" s="613"/>
      <c r="AW27" s="613"/>
      <c r="AX27" s="613"/>
      <c r="AY27" s="613"/>
      <c r="AZ27" s="613"/>
      <c r="BA27" s="613"/>
      <c r="BB27" s="613"/>
      <c r="BC27" s="613"/>
      <c r="BD27" s="613"/>
      <c r="BE27" s="613"/>
      <c r="BF27" s="613"/>
      <c r="BG27" s="613"/>
      <c r="BH27" s="613"/>
      <c r="BI27" s="613"/>
      <c r="BJ27" s="613"/>
      <c r="BK27" s="613"/>
      <c r="BL27" s="613"/>
      <c r="BM27" s="613"/>
      <c r="BN27" s="613"/>
      <c r="BO27" s="613"/>
      <c r="BP27" s="613"/>
      <c r="BQ27" s="613"/>
      <c r="BR27" s="613"/>
      <c r="BS27" s="613"/>
      <c r="BT27" s="613"/>
      <c r="BU27" s="613"/>
      <c r="BV27" s="613"/>
      <c r="BW27" s="613"/>
      <c r="BX27" s="613"/>
      <c r="BY27" s="613"/>
      <c r="BZ27" s="613"/>
      <c r="CA27" s="613"/>
      <c r="CB27" s="613"/>
      <c r="CC27" s="613"/>
      <c r="CD27" s="613"/>
      <c r="CE27" s="613"/>
      <c r="CF27" s="613"/>
      <c r="CG27" s="613"/>
      <c r="CH27" s="613"/>
      <c r="CI27" s="613"/>
      <c r="CJ27" s="613"/>
      <c r="CK27" s="613"/>
      <c r="CL27" s="613"/>
      <c r="CM27" s="613"/>
      <c r="CN27" s="613"/>
      <c r="CO27" s="613"/>
      <c r="CP27" s="613"/>
      <c r="CQ27" s="613"/>
      <c r="CR27" s="613"/>
      <c r="CS27" s="613"/>
      <c r="CT27" s="613"/>
      <c r="CU27" s="613"/>
      <c r="CV27" s="613"/>
      <c r="CW27" s="613"/>
      <c r="CX27" s="613"/>
      <c r="CY27" s="613"/>
      <c r="CZ27" s="613"/>
      <c r="DA27" s="613"/>
      <c r="DB27" s="613"/>
      <c r="DC27" s="613"/>
      <c r="DD27" s="613"/>
      <c r="DE27" s="613"/>
      <c r="DF27" s="613"/>
      <c r="DG27" s="613"/>
      <c r="DH27" s="613"/>
      <c r="DI27" s="613"/>
      <c r="DJ27" s="613"/>
      <c r="DK27" s="613"/>
      <c r="DL27" s="613"/>
      <c r="DM27" s="613"/>
      <c r="DN27" s="613"/>
      <c r="DO27" s="613"/>
      <c r="DP27" s="613"/>
      <c r="DQ27" s="613"/>
      <c r="DR27" s="613"/>
      <c r="DS27" s="613"/>
      <c r="DT27" s="613"/>
      <c r="DU27" s="613"/>
      <c r="DV27" s="613"/>
      <c r="DW27" s="613"/>
      <c r="DX27" s="613"/>
      <c r="DY27" s="613"/>
      <c r="DZ27" s="613"/>
      <c r="EA27" s="613"/>
      <c r="EB27" s="613"/>
      <c r="EC27" s="613"/>
      <c r="ED27" s="613"/>
      <c r="EE27" s="613"/>
      <c r="EF27" s="613"/>
      <c r="EG27" s="613"/>
      <c r="EH27" s="613"/>
      <c r="EI27" s="613"/>
      <c r="EJ27" s="613"/>
      <c r="EK27" s="613"/>
      <c r="EL27" s="613"/>
      <c r="EM27" s="613"/>
      <c r="EN27" s="613"/>
      <c r="EO27" s="613"/>
      <c r="EP27" s="613"/>
      <c r="EQ27" s="613"/>
      <c r="ER27" s="613"/>
      <c r="ES27" s="613"/>
      <c r="ET27" s="613"/>
      <c r="EU27" s="613"/>
      <c r="EV27" s="613"/>
      <c r="EW27" s="613"/>
      <c r="EX27" s="613"/>
      <c r="EY27" s="613"/>
      <c r="EZ27" s="613"/>
      <c r="FA27" s="613"/>
      <c r="FB27" s="613"/>
      <c r="FC27" s="613"/>
      <c r="FD27" s="613"/>
      <c r="FE27" s="613"/>
      <c r="FF27" s="613"/>
      <c r="FG27" s="613"/>
      <c r="FH27" s="613"/>
      <c r="FI27" s="613"/>
      <c r="FJ27" s="613"/>
      <c r="FK27" s="613"/>
      <c r="FL27" s="613"/>
      <c r="FM27" s="613"/>
      <c r="FN27" s="613"/>
      <c r="FO27" s="613"/>
      <c r="FP27" s="613"/>
      <c r="FQ27" s="613"/>
      <c r="FR27" s="613"/>
      <c r="FS27" s="613"/>
      <c r="FT27" s="613"/>
      <c r="FU27" s="613"/>
      <c r="FV27" s="613"/>
      <c r="FW27" s="613"/>
      <c r="FX27" s="613"/>
      <c r="FY27" s="613"/>
      <c r="FZ27" s="613"/>
      <c r="GA27" s="613"/>
      <c r="GB27" s="613"/>
      <c r="GC27" s="613"/>
      <c r="GD27" s="613"/>
      <c r="GE27" s="613"/>
      <c r="GF27" s="613"/>
      <c r="GG27" s="613"/>
      <c r="GH27" s="613"/>
      <c r="GI27" s="613"/>
      <c r="GJ27" s="613"/>
      <c r="GK27" s="613"/>
      <c r="GL27" s="613"/>
      <c r="GM27" s="613"/>
      <c r="GN27" s="613"/>
      <c r="GO27" s="613"/>
      <c r="GP27" s="613"/>
      <c r="GQ27" s="613"/>
      <c r="GR27" s="613"/>
      <c r="GS27" s="613"/>
      <c r="GT27" s="613"/>
      <c r="GU27" s="613"/>
      <c r="GV27" s="613"/>
      <c r="GW27" s="613"/>
      <c r="GX27" s="613"/>
      <c r="GY27" s="613"/>
      <c r="GZ27" s="613"/>
      <c r="HA27" s="613"/>
      <c r="HB27" s="613"/>
      <c r="HC27" s="613"/>
      <c r="HD27" s="613"/>
      <c r="HE27" s="613"/>
      <c r="HF27" s="613"/>
      <c r="HG27" s="613"/>
      <c r="HH27" s="613"/>
      <c r="HI27" s="613"/>
      <c r="HJ27" s="613"/>
      <c r="HK27" s="613"/>
      <c r="HL27" s="613"/>
      <c r="HM27" s="613"/>
      <c r="HN27" s="613"/>
      <c r="HO27" s="613"/>
      <c r="HP27" s="613"/>
      <c r="HQ27" s="613"/>
      <c r="HR27" s="613"/>
      <c r="HS27" s="613"/>
      <c r="HT27" s="613"/>
      <c r="HU27" s="613"/>
      <c r="HV27" s="613"/>
      <c r="HW27" s="613"/>
    </row>
    <row r="28" spans="1:231" x14ac:dyDescent="0.2">
      <c r="A28" s="167" t="s">
        <v>666</v>
      </c>
      <c r="B28" s="616">
        <v>0.47899999999999998</v>
      </c>
      <c r="C28" s="640">
        <f t="shared" si="16"/>
        <v>0.29052840991799694</v>
      </c>
      <c r="D28" s="616">
        <v>0.19500000000000001</v>
      </c>
      <c r="E28" s="640">
        <f t="shared" si="16"/>
        <v>0.10263968208016423</v>
      </c>
      <c r="F28" s="616">
        <v>0.26200000000000001</v>
      </c>
      <c r="G28" s="640">
        <f t="shared" ref="G28" si="20">IF(F$30&lt;&gt;0,F28*100/F$30,"-")</f>
        <v>0.11930402947082745</v>
      </c>
      <c r="H28" s="615">
        <f t="shared" si="2"/>
        <v>134.35897435897436</v>
      </c>
      <c r="I28" s="617" t="s">
        <v>380</v>
      </c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3"/>
      <c r="AA28" s="613"/>
      <c r="AB28" s="613"/>
      <c r="AC28" s="613"/>
      <c r="AD28" s="613"/>
      <c r="AE28" s="613"/>
      <c r="AF28" s="613"/>
      <c r="AG28" s="613"/>
      <c r="AH28" s="613"/>
      <c r="AI28" s="613"/>
      <c r="AJ28" s="613"/>
      <c r="AK28" s="613"/>
      <c r="AL28" s="613"/>
      <c r="AM28" s="613"/>
      <c r="AN28" s="613"/>
      <c r="AO28" s="613"/>
      <c r="AP28" s="613"/>
      <c r="AQ28" s="613"/>
      <c r="AR28" s="613"/>
      <c r="AS28" s="613"/>
      <c r="AT28" s="613"/>
      <c r="AU28" s="613"/>
      <c r="AV28" s="613"/>
      <c r="AW28" s="613"/>
      <c r="AX28" s="613"/>
      <c r="AY28" s="613"/>
      <c r="AZ28" s="613"/>
      <c r="BA28" s="613"/>
      <c r="BB28" s="613"/>
      <c r="BC28" s="613"/>
      <c r="BD28" s="613"/>
      <c r="BE28" s="613"/>
      <c r="BF28" s="613"/>
      <c r="BG28" s="613"/>
      <c r="BH28" s="613"/>
      <c r="BI28" s="613"/>
      <c r="BJ28" s="613"/>
      <c r="BK28" s="613"/>
      <c r="BL28" s="613"/>
      <c r="BM28" s="613"/>
      <c r="BN28" s="613"/>
      <c r="BO28" s="613"/>
      <c r="BP28" s="613"/>
      <c r="BQ28" s="613"/>
      <c r="BR28" s="613"/>
      <c r="BS28" s="613"/>
      <c r="BT28" s="613"/>
      <c r="BU28" s="613"/>
      <c r="BV28" s="613"/>
      <c r="BW28" s="613"/>
      <c r="BX28" s="613"/>
      <c r="BY28" s="613"/>
      <c r="BZ28" s="613"/>
      <c r="CA28" s="613"/>
      <c r="CB28" s="613"/>
      <c r="CC28" s="613"/>
      <c r="CD28" s="613"/>
      <c r="CE28" s="613"/>
      <c r="CF28" s="613"/>
      <c r="CG28" s="613"/>
      <c r="CH28" s="613"/>
      <c r="CI28" s="613"/>
      <c r="CJ28" s="613"/>
      <c r="CK28" s="613"/>
      <c r="CL28" s="613"/>
      <c r="CM28" s="613"/>
      <c r="CN28" s="613"/>
      <c r="CO28" s="613"/>
      <c r="CP28" s="613"/>
      <c r="CQ28" s="613"/>
      <c r="CR28" s="613"/>
      <c r="CS28" s="613"/>
      <c r="CT28" s="613"/>
      <c r="CU28" s="613"/>
      <c r="CV28" s="613"/>
      <c r="CW28" s="613"/>
      <c r="CX28" s="613"/>
      <c r="CY28" s="613"/>
      <c r="CZ28" s="613"/>
      <c r="DA28" s="613"/>
      <c r="DB28" s="613"/>
      <c r="DC28" s="613"/>
      <c r="DD28" s="613"/>
      <c r="DE28" s="613"/>
      <c r="DF28" s="613"/>
      <c r="DG28" s="613"/>
      <c r="DH28" s="613"/>
      <c r="DI28" s="613"/>
      <c r="DJ28" s="613"/>
      <c r="DK28" s="613"/>
      <c r="DL28" s="613"/>
      <c r="DM28" s="613"/>
      <c r="DN28" s="613"/>
      <c r="DO28" s="613"/>
      <c r="DP28" s="613"/>
      <c r="DQ28" s="613"/>
      <c r="DR28" s="613"/>
      <c r="DS28" s="613"/>
      <c r="DT28" s="613"/>
      <c r="DU28" s="613"/>
      <c r="DV28" s="613"/>
      <c r="DW28" s="613"/>
      <c r="DX28" s="613"/>
      <c r="DY28" s="613"/>
      <c r="DZ28" s="613"/>
      <c r="EA28" s="613"/>
      <c r="EB28" s="613"/>
      <c r="EC28" s="613"/>
      <c r="ED28" s="613"/>
      <c r="EE28" s="613"/>
      <c r="EF28" s="613"/>
      <c r="EG28" s="613"/>
      <c r="EH28" s="613"/>
      <c r="EI28" s="613"/>
      <c r="EJ28" s="613"/>
      <c r="EK28" s="613"/>
      <c r="EL28" s="613"/>
      <c r="EM28" s="613"/>
      <c r="EN28" s="613"/>
      <c r="EO28" s="613"/>
      <c r="EP28" s="613"/>
      <c r="EQ28" s="613"/>
      <c r="ER28" s="613"/>
      <c r="ES28" s="613"/>
      <c r="ET28" s="613"/>
      <c r="EU28" s="613"/>
      <c r="EV28" s="613"/>
      <c r="EW28" s="613"/>
      <c r="EX28" s="613"/>
      <c r="EY28" s="613"/>
      <c r="EZ28" s="613"/>
      <c r="FA28" s="613"/>
      <c r="FB28" s="613"/>
      <c r="FC28" s="613"/>
      <c r="FD28" s="613"/>
      <c r="FE28" s="613"/>
      <c r="FF28" s="613"/>
      <c r="FG28" s="613"/>
      <c r="FH28" s="613"/>
      <c r="FI28" s="613"/>
      <c r="FJ28" s="613"/>
      <c r="FK28" s="613"/>
      <c r="FL28" s="613"/>
      <c r="FM28" s="613"/>
      <c r="FN28" s="613"/>
      <c r="FO28" s="613"/>
      <c r="FP28" s="613"/>
      <c r="FQ28" s="613"/>
      <c r="FR28" s="613"/>
      <c r="FS28" s="613"/>
      <c r="FT28" s="613"/>
      <c r="FU28" s="613"/>
      <c r="FV28" s="613"/>
      <c r="FW28" s="613"/>
      <c r="FX28" s="613"/>
      <c r="FY28" s="613"/>
      <c r="FZ28" s="613"/>
      <c r="GA28" s="613"/>
      <c r="GB28" s="613"/>
      <c r="GC28" s="613"/>
      <c r="GD28" s="613"/>
      <c r="GE28" s="613"/>
      <c r="GF28" s="613"/>
      <c r="GG28" s="613"/>
      <c r="GH28" s="613"/>
      <c r="GI28" s="613"/>
      <c r="GJ28" s="613"/>
      <c r="GK28" s="613"/>
      <c r="GL28" s="613"/>
      <c r="GM28" s="613"/>
      <c r="GN28" s="613"/>
      <c r="GO28" s="613"/>
      <c r="GP28" s="613"/>
      <c r="GQ28" s="613"/>
      <c r="GR28" s="613"/>
      <c r="GS28" s="613"/>
      <c r="GT28" s="613"/>
      <c r="GU28" s="613"/>
      <c r="GV28" s="613"/>
      <c r="GW28" s="613"/>
      <c r="GX28" s="613"/>
      <c r="GY28" s="613"/>
      <c r="GZ28" s="613"/>
      <c r="HA28" s="613"/>
      <c r="HB28" s="613"/>
      <c r="HC28" s="613"/>
      <c r="HD28" s="613"/>
      <c r="HE28" s="613"/>
      <c r="HF28" s="613"/>
      <c r="HG28" s="613"/>
      <c r="HH28" s="613"/>
      <c r="HI28" s="613"/>
      <c r="HJ28" s="613"/>
      <c r="HK28" s="613"/>
      <c r="HL28" s="613"/>
      <c r="HM28" s="613"/>
      <c r="HN28" s="613"/>
      <c r="HO28" s="613"/>
      <c r="HP28" s="613"/>
      <c r="HQ28" s="613"/>
      <c r="HR28" s="613"/>
      <c r="HS28" s="613"/>
      <c r="HT28" s="613"/>
      <c r="HU28" s="613"/>
      <c r="HV28" s="613"/>
      <c r="HW28" s="613"/>
    </row>
    <row r="29" spans="1:231" x14ac:dyDescent="0.2">
      <c r="A29" s="167" t="s">
        <v>667</v>
      </c>
      <c r="B29" s="616">
        <v>27.459</v>
      </c>
      <c r="C29" s="640">
        <f t="shared" si="16"/>
        <v>16.654738221165509</v>
      </c>
      <c r="D29" s="616">
        <v>29.047000000000001</v>
      </c>
      <c r="E29" s="640">
        <f t="shared" si="16"/>
        <v>15.289101771192465</v>
      </c>
      <c r="F29" s="616">
        <v>32.119</v>
      </c>
      <c r="G29" s="640">
        <f t="shared" ref="G29" si="21">IF(F$30&lt;&gt;0,F29*100/F$30,"-")</f>
        <v>14.625672223563001</v>
      </c>
      <c r="H29" s="615">
        <f t="shared" si="2"/>
        <v>110.57596309429546</v>
      </c>
      <c r="I29" s="613" t="s">
        <v>381</v>
      </c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13"/>
      <c r="AT29" s="613"/>
      <c r="AU29" s="613"/>
      <c r="AV29" s="613"/>
      <c r="AW29" s="613"/>
      <c r="AX29" s="613"/>
      <c r="AY29" s="613"/>
      <c r="AZ29" s="613"/>
      <c r="BA29" s="613"/>
      <c r="BB29" s="613"/>
      <c r="BC29" s="613"/>
      <c r="BD29" s="613"/>
      <c r="BE29" s="613"/>
      <c r="BF29" s="613"/>
      <c r="BG29" s="613"/>
      <c r="BH29" s="613"/>
      <c r="BI29" s="613"/>
      <c r="BJ29" s="613"/>
      <c r="BK29" s="613"/>
      <c r="BL29" s="613"/>
      <c r="BM29" s="613"/>
      <c r="BN29" s="613"/>
      <c r="BO29" s="613"/>
      <c r="BP29" s="613"/>
      <c r="BQ29" s="613"/>
      <c r="BR29" s="613"/>
      <c r="BS29" s="613"/>
      <c r="BT29" s="613"/>
      <c r="BU29" s="613"/>
      <c r="BV29" s="613"/>
      <c r="BW29" s="613"/>
      <c r="BX29" s="613"/>
      <c r="BY29" s="613"/>
      <c r="BZ29" s="613"/>
      <c r="CA29" s="613"/>
      <c r="CB29" s="613"/>
      <c r="CC29" s="613"/>
      <c r="CD29" s="613"/>
      <c r="CE29" s="613"/>
      <c r="CF29" s="613"/>
      <c r="CG29" s="613"/>
      <c r="CH29" s="613"/>
      <c r="CI29" s="613"/>
      <c r="CJ29" s="613"/>
      <c r="CK29" s="613"/>
      <c r="CL29" s="613"/>
      <c r="CM29" s="613"/>
      <c r="CN29" s="613"/>
      <c r="CO29" s="613"/>
      <c r="CP29" s="613"/>
      <c r="CQ29" s="613"/>
      <c r="CR29" s="613"/>
      <c r="CS29" s="613"/>
      <c r="CT29" s="613"/>
      <c r="CU29" s="613"/>
      <c r="CV29" s="613"/>
      <c r="CW29" s="613"/>
      <c r="CX29" s="613"/>
      <c r="CY29" s="613"/>
      <c r="CZ29" s="613"/>
      <c r="DA29" s="613"/>
      <c r="DB29" s="613"/>
      <c r="DC29" s="613"/>
      <c r="DD29" s="613"/>
      <c r="DE29" s="613"/>
      <c r="DF29" s="613"/>
      <c r="DG29" s="613"/>
      <c r="DH29" s="613"/>
      <c r="DI29" s="613"/>
      <c r="DJ29" s="613"/>
      <c r="DK29" s="613"/>
      <c r="DL29" s="613"/>
      <c r="DM29" s="613"/>
      <c r="DN29" s="613"/>
      <c r="DO29" s="613"/>
      <c r="DP29" s="613"/>
      <c r="DQ29" s="613"/>
      <c r="DR29" s="613"/>
      <c r="DS29" s="613"/>
      <c r="DT29" s="613"/>
      <c r="DU29" s="613"/>
      <c r="DV29" s="613"/>
      <c r="DW29" s="613"/>
      <c r="DX29" s="613"/>
      <c r="DY29" s="613"/>
      <c r="DZ29" s="613"/>
      <c r="EA29" s="613"/>
      <c r="EB29" s="613"/>
      <c r="EC29" s="613"/>
      <c r="ED29" s="613"/>
      <c r="EE29" s="613"/>
      <c r="EF29" s="613"/>
      <c r="EG29" s="613"/>
      <c r="EH29" s="613"/>
      <c r="EI29" s="613"/>
      <c r="EJ29" s="613"/>
      <c r="EK29" s="613"/>
      <c r="EL29" s="613"/>
      <c r="EM29" s="613"/>
      <c r="EN29" s="613"/>
      <c r="EO29" s="613"/>
      <c r="EP29" s="613"/>
      <c r="EQ29" s="613"/>
      <c r="ER29" s="613"/>
      <c r="ES29" s="613"/>
      <c r="ET29" s="613"/>
      <c r="EU29" s="613"/>
      <c r="EV29" s="613"/>
      <c r="EW29" s="613"/>
      <c r="EX29" s="613"/>
      <c r="EY29" s="613"/>
      <c r="EZ29" s="613"/>
      <c r="FA29" s="613"/>
      <c r="FB29" s="613"/>
      <c r="FC29" s="613"/>
      <c r="FD29" s="613"/>
      <c r="FE29" s="613"/>
      <c r="FF29" s="613"/>
      <c r="FG29" s="613"/>
      <c r="FH29" s="613"/>
      <c r="FI29" s="613"/>
      <c r="FJ29" s="613"/>
      <c r="FK29" s="613"/>
      <c r="FL29" s="613"/>
      <c r="FM29" s="613"/>
      <c r="FN29" s="613"/>
      <c r="FO29" s="613"/>
      <c r="FP29" s="613"/>
      <c r="FQ29" s="613"/>
      <c r="FR29" s="613"/>
      <c r="FS29" s="613"/>
      <c r="FT29" s="613"/>
      <c r="FU29" s="613"/>
      <c r="FV29" s="613"/>
      <c r="FW29" s="613"/>
      <c r="FX29" s="613"/>
      <c r="FY29" s="613"/>
      <c r="FZ29" s="613"/>
      <c r="GA29" s="613"/>
      <c r="GB29" s="613"/>
      <c r="GC29" s="613"/>
      <c r="GD29" s="613"/>
      <c r="GE29" s="613"/>
      <c r="GF29" s="613"/>
      <c r="GG29" s="613"/>
      <c r="GH29" s="613"/>
      <c r="GI29" s="613"/>
      <c r="GJ29" s="613"/>
      <c r="GK29" s="613"/>
      <c r="GL29" s="613"/>
      <c r="GM29" s="613"/>
      <c r="GN29" s="613"/>
      <c r="GO29" s="613"/>
      <c r="GP29" s="613"/>
      <c r="GQ29" s="613"/>
      <c r="GR29" s="613"/>
      <c r="GS29" s="613"/>
      <c r="GT29" s="613"/>
      <c r="GU29" s="613"/>
      <c r="GV29" s="613"/>
      <c r="GW29" s="613"/>
      <c r="GX29" s="613"/>
      <c r="GY29" s="613"/>
      <c r="GZ29" s="613"/>
      <c r="HA29" s="613"/>
      <c r="HB29" s="613"/>
      <c r="HC29" s="613"/>
      <c r="HD29" s="613"/>
      <c r="HE29" s="613"/>
      <c r="HF29" s="613"/>
      <c r="HG29" s="613"/>
      <c r="HH29" s="613"/>
      <c r="HI29" s="613"/>
      <c r="HJ29" s="613"/>
      <c r="HK29" s="613"/>
      <c r="HL29" s="613"/>
      <c r="HM29" s="613"/>
      <c r="HN29" s="613"/>
      <c r="HO29" s="613"/>
      <c r="HP29" s="613"/>
      <c r="HQ29" s="613"/>
      <c r="HR29" s="613"/>
      <c r="HS29" s="613"/>
      <c r="HT29" s="613"/>
      <c r="HU29" s="613"/>
      <c r="HV29" s="613"/>
      <c r="HW29" s="613"/>
    </row>
    <row r="30" spans="1:231" x14ac:dyDescent="0.2">
      <c r="A30" s="618" t="s">
        <v>668</v>
      </c>
      <c r="B30" s="619">
        <f t="shared" ref="B30:G30" si="22">SUM(B24:B29)</f>
        <v>164.87200000000001</v>
      </c>
      <c r="C30" s="641">
        <f t="shared" si="22"/>
        <v>100</v>
      </c>
      <c r="D30" s="619">
        <f t="shared" si="22"/>
        <v>189.98499999999999</v>
      </c>
      <c r="E30" s="641">
        <f t="shared" si="22"/>
        <v>100.00000000000001</v>
      </c>
      <c r="F30" s="619">
        <f t="shared" si="22"/>
        <v>219.607</v>
      </c>
      <c r="G30" s="641">
        <f t="shared" si="22"/>
        <v>100.00000000000001</v>
      </c>
      <c r="H30" s="615">
        <f t="shared" si="2"/>
        <v>115.59175724399296</v>
      </c>
      <c r="I30" s="620" t="s">
        <v>382</v>
      </c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F30" s="613"/>
      <c r="AG30" s="613"/>
      <c r="AH30" s="613"/>
      <c r="AI30" s="613"/>
      <c r="AJ30" s="613"/>
      <c r="AK30" s="613"/>
      <c r="AL30" s="613"/>
      <c r="AM30" s="613"/>
      <c r="AN30" s="613"/>
      <c r="AO30" s="613"/>
      <c r="AP30" s="613"/>
      <c r="AQ30" s="613"/>
      <c r="AR30" s="613"/>
      <c r="AS30" s="613"/>
      <c r="AT30" s="613"/>
      <c r="AU30" s="613"/>
      <c r="AV30" s="613"/>
      <c r="AW30" s="613"/>
      <c r="AX30" s="613"/>
      <c r="AY30" s="613"/>
      <c r="AZ30" s="613"/>
      <c r="BA30" s="613"/>
      <c r="BB30" s="613"/>
      <c r="BC30" s="613"/>
      <c r="BD30" s="613"/>
      <c r="BE30" s="613"/>
      <c r="BF30" s="613"/>
      <c r="BG30" s="613"/>
      <c r="BH30" s="613"/>
      <c r="BI30" s="613"/>
      <c r="BJ30" s="613"/>
      <c r="BK30" s="613"/>
      <c r="BL30" s="613"/>
      <c r="BM30" s="613"/>
      <c r="BN30" s="613"/>
      <c r="BO30" s="613"/>
      <c r="BP30" s="613"/>
      <c r="BQ30" s="613"/>
      <c r="BR30" s="613"/>
      <c r="BS30" s="613"/>
      <c r="BT30" s="613"/>
      <c r="BU30" s="613"/>
      <c r="BV30" s="613"/>
      <c r="BW30" s="613"/>
      <c r="BX30" s="613"/>
      <c r="BY30" s="613"/>
      <c r="BZ30" s="613"/>
      <c r="CA30" s="613"/>
      <c r="CB30" s="613"/>
      <c r="CC30" s="613"/>
      <c r="CD30" s="613"/>
      <c r="CE30" s="613"/>
      <c r="CF30" s="613"/>
      <c r="CG30" s="613"/>
      <c r="CH30" s="613"/>
      <c r="CI30" s="613"/>
      <c r="CJ30" s="613"/>
      <c r="CK30" s="613"/>
      <c r="CL30" s="613"/>
      <c r="CM30" s="613"/>
      <c r="CN30" s="613"/>
      <c r="CO30" s="613"/>
      <c r="CP30" s="613"/>
      <c r="CQ30" s="613"/>
      <c r="CR30" s="613"/>
      <c r="CS30" s="613"/>
      <c r="CT30" s="613"/>
      <c r="CU30" s="613"/>
      <c r="CV30" s="613"/>
      <c r="CW30" s="613"/>
      <c r="CX30" s="613"/>
      <c r="CY30" s="613"/>
      <c r="CZ30" s="613"/>
      <c r="DA30" s="613"/>
      <c r="DB30" s="613"/>
      <c r="DC30" s="613"/>
      <c r="DD30" s="613"/>
      <c r="DE30" s="613"/>
      <c r="DF30" s="613"/>
      <c r="DG30" s="613"/>
      <c r="DH30" s="613"/>
      <c r="DI30" s="613"/>
      <c r="DJ30" s="613"/>
      <c r="DK30" s="613"/>
      <c r="DL30" s="613"/>
      <c r="DM30" s="613"/>
      <c r="DN30" s="613"/>
      <c r="DO30" s="613"/>
      <c r="DP30" s="613"/>
      <c r="DQ30" s="613"/>
      <c r="DR30" s="613"/>
      <c r="DS30" s="613"/>
      <c r="DT30" s="613"/>
      <c r="DU30" s="613"/>
      <c r="DV30" s="613"/>
      <c r="DW30" s="613"/>
      <c r="DX30" s="613"/>
      <c r="DY30" s="613"/>
      <c r="DZ30" s="613"/>
      <c r="EA30" s="613"/>
      <c r="EB30" s="613"/>
      <c r="EC30" s="613"/>
      <c r="ED30" s="613"/>
      <c r="EE30" s="613"/>
      <c r="EF30" s="613"/>
      <c r="EG30" s="613"/>
      <c r="EH30" s="613"/>
      <c r="EI30" s="613"/>
      <c r="EJ30" s="613"/>
      <c r="EK30" s="613"/>
      <c r="EL30" s="613"/>
      <c r="EM30" s="613"/>
      <c r="EN30" s="613"/>
      <c r="EO30" s="613"/>
      <c r="EP30" s="613"/>
      <c r="EQ30" s="613"/>
      <c r="ER30" s="613"/>
      <c r="ES30" s="613"/>
      <c r="ET30" s="613"/>
      <c r="EU30" s="613"/>
      <c r="EV30" s="613"/>
      <c r="EW30" s="613"/>
      <c r="EX30" s="613"/>
      <c r="EY30" s="613"/>
      <c r="EZ30" s="613"/>
      <c r="FA30" s="613"/>
      <c r="FB30" s="613"/>
      <c r="FC30" s="613"/>
      <c r="FD30" s="613"/>
      <c r="FE30" s="613"/>
      <c r="FF30" s="613"/>
      <c r="FG30" s="613"/>
      <c r="FH30" s="613"/>
      <c r="FI30" s="613"/>
      <c r="FJ30" s="613"/>
      <c r="FK30" s="613"/>
      <c r="FL30" s="613"/>
      <c r="FM30" s="613"/>
      <c r="FN30" s="613"/>
      <c r="FO30" s="613"/>
      <c r="FP30" s="613"/>
      <c r="FQ30" s="613"/>
      <c r="FR30" s="613"/>
      <c r="FS30" s="613"/>
      <c r="FT30" s="613"/>
      <c r="FU30" s="613"/>
      <c r="FV30" s="613"/>
      <c r="FW30" s="613"/>
      <c r="FX30" s="613"/>
      <c r="FY30" s="613"/>
      <c r="FZ30" s="613"/>
      <c r="GA30" s="613"/>
      <c r="GB30" s="613"/>
      <c r="GC30" s="613"/>
      <c r="GD30" s="613"/>
      <c r="GE30" s="613"/>
      <c r="GF30" s="613"/>
      <c r="GG30" s="613"/>
      <c r="GH30" s="613"/>
      <c r="GI30" s="613"/>
      <c r="GJ30" s="613"/>
      <c r="GK30" s="613"/>
      <c r="GL30" s="613"/>
      <c r="GM30" s="613"/>
      <c r="GN30" s="613"/>
      <c r="GO30" s="613"/>
      <c r="GP30" s="613"/>
      <c r="GQ30" s="613"/>
      <c r="GR30" s="613"/>
      <c r="GS30" s="613"/>
      <c r="GT30" s="613"/>
      <c r="GU30" s="613"/>
      <c r="GV30" s="613"/>
      <c r="GW30" s="613"/>
      <c r="GX30" s="613"/>
      <c r="GY30" s="613"/>
      <c r="GZ30" s="613"/>
      <c r="HA30" s="613"/>
      <c r="HB30" s="613"/>
      <c r="HC30" s="613"/>
      <c r="HD30" s="613"/>
      <c r="HE30" s="613"/>
      <c r="HF30" s="613"/>
      <c r="HG30" s="613"/>
      <c r="HH30" s="613"/>
      <c r="HI30" s="613"/>
      <c r="HJ30" s="613"/>
      <c r="HK30" s="613"/>
      <c r="HL30" s="613"/>
      <c r="HM30" s="613"/>
      <c r="HN30" s="613"/>
      <c r="HO30" s="613"/>
      <c r="HP30" s="613"/>
      <c r="HQ30" s="613"/>
      <c r="HR30" s="613"/>
      <c r="HS30" s="613"/>
      <c r="HT30" s="613"/>
      <c r="HU30" s="613"/>
      <c r="HV30" s="613"/>
      <c r="HW30" s="613"/>
    </row>
    <row r="31" spans="1:231" x14ac:dyDescent="0.2">
      <c r="A31" s="618" t="s">
        <v>669</v>
      </c>
      <c r="B31" s="616"/>
      <c r="C31" s="642"/>
      <c r="D31" s="616"/>
      <c r="E31" s="642"/>
      <c r="F31" s="616"/>
      <c r="G31" s="642"/>
      <c r="H31" s="615" t="str">
        <f t="shared" si="2"/>
        <v>-</v>
      </c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613"/>
      <c r="AR31" s="613"/>
      <c r="AS31" s="613"/>
      <c r="AT31" s="613"/>
      <c r="AU31" s="613"/>
      <c r="AV31" s="613"/>
      <c r="AW31" s="613"/>
      <c r="AX31" s="613"/>
      <c r="AY31" s="613"/>
      <c r="AZ31" s="613"/>
      <c r="BA31" s="613"/>
      <c r="BB31" s="613"/>
      <c r="BC31" s="613"/>
      <c r="BD31" s="613"/>
      <c r="BE31" s="613"/>
      <c r="BF31" s="613"/>
      <c r="BG31" s="613"/>
      <c r="BH31" s="613"/>
      <c r="BI31" s="613"/>
      <c r="BJ31" s="613"/>
      <c r="BK31" s="613"/>
      <c r="BL31" s="613"/>
      <c r="BM31" s="613"/>
      <c r="BN31" s="613"/>
      <c r="BO31" s="613"/>
      <c r="BP31" s="613"/>
      <c r="BQ31" s="613"/>
      <c r="BR31" s="613"/>
      <c r="BS31" s="613"/>
      <c r="BT31" s="613"/>
      <c r="BU31" s="613"/>
      <c r="BV31" s="613"/>
      <c r="BW31" s="613"/>
      <c r="BX31" s="613"/>
      <c r="BY31" s="613"/>
      <c r="BZ31" s="613"/>
      <c r="CA31" s="613"/>
      <c r="CB31" s="613"/>
      <c r="CC31" s="613"/>
      <c r="CD31" s="613"/>
      <c r="CE31" s="613"/>
      <c r="CF31" s="613"/>
      <c r="CG31" s="613"/>
      <c r="CH31" s="613"/>
      <c r="CI31" s="613"/>
      <c r="CJ31" s="613"/>
      <c r="CK31" s="613"/>
      <c r="CL31" s="613"/>
      <c r="CM31" s="613"/>
      <c r="CN31" s="613"/>
      <c r="CO31" s="613"/>
      <c r="CP31" s="613"/>
      <c r="CQ31" s="613"/>
      <c r="CR31" s="613"/>
      <c r="CS31" s="613"/>
      <c r="CT31" s="613"/>
      <c r="CU31" s="613"/>
      <c r="CV31" s="613"/>
      <c r="CW31" s="613"/>
      <c r="CX31" s="613"/>
      <c r="CY31" s="613"/>
      <c r="CZ31" s="613"/>
      <c r="DA31" s="613"/>
      <c r="DB31" s="613"/>
      <c r="DC31" s="613"/>
      <c r="DD31" s="613"/>
      <c r="DE31" s="613"/>
      <c r="DF31" s="613"/>
      <c r="DG31" s="613"/>
      <c r="DH31" s="613"/>
      <c r="DI31" s="613"/>
      <c r="DJ31" s="613"/>
      <c r="DK31" s="613"/>
      <c r="DL31" s="613"/>
      <c r="DM31" s="613"/>
      <c r="DN31" s="613"/>
      <c r="DO31" s="613"/>
      <c r="DP31" s="613"/>
      <c r="DQ31" s="613"/>
      <c r="DR31" s="613"/>
      <c r="DS31" s="613"/>
      <c r="DT31" s="613"/>
      <c r="DU31" s="613"/>
      <c r="DV31" s="613"/>
      <c r="DW31" s="613"/>
      <c r="DX31" s="613"/>
      <c r="DY31" s="613"/>
      <c r="DZ31" s="613"/>
      <c r="EA31" s="613"/>
      <c r="EB31" s="613"/>
      <c r="EC31" s="613"/>
      <c r="ED31" s="613"/>
      <c r="EE31" s="613"/>
      <c r="EF31" s="613"/>
      <c r="EG31" s="613"/>
      <c r="EH31" s="613"/>
      <c r="EI31" s="613"/>
      <c r="EJ31" s="613"/>
      <c r="EK31" s="613"/>
      <c r="EL31" s="613"/>
      <c r="EM31" s="613"/>
      <c r="EN31" s="613"/>
      <c r="EO31" s="613"/>
      <c r="EP31" s="613"/>
      <c r="EQ31" s="613"/>
      <c r="ER31" s="613"/>
      <c r="ES31" s="613"/>
      <c r="ET31" s="613"/>
      <c r="EU31" s="613"/>
      <c r="EV31" s="613"/>
      <c r="EW31" s="613"/>
      <c r="EX31" s="613"/>
      <c r="EY31" s="613"/>
      <c r="EZ31" s="613"/>
      <c r="FA31" s="613"/>
      <c r="FB31" s="613"/>
      <c r="FC31" s="613"/>
      <c r="FD31" s="613"/>
      <c r="FE31" s="613"/>
      <c r="FF31" s="613"/>
      <c r="FG31" s="613"/>
      <c r="FH31" s="613"/>
      <c r="FI31" s="613"/>
      <c r="FJ31" s="613"/>
      <c r="FK31" s="613"/>
      <c r="FL31" s="613"/>
      <c r="FM31" s="613"/>
      <c r="FN31" s="613"/>
      <c r="FO31" s="613"/>
      <c r="FP31" s="613"/>
      <c r="FQ31" s="613"/>
      <c r="FR31" s="613"/>
      <c r="FS31" s="613"/>
      <c r="FT31" s="613"/>
      <c r="FU31" s="613"/>
      <c r="FV31" s="613"/>
      <c r="FW31" s="613"/>
      <c r="FX31" s="613"/>
      <c r="FY31" s="613"/>
      <c r="FZ31" s="613"/>
      <c r="GA31" s="613"/>
      <c r="GB31" s="613"/>
      <c r="GC31" s="613"/>
      <c r="GD31" s="613"/>
      <c r="GE31" s="613"/>
      <c r="GF31" s="613"/>
      <c r="GG31" s="613"/>
      <c r="GH31" s="613"/>
      <c r="GI31" s="613"/>
      <c r="GJ31" s="613"/>
      <c r="GK31" s="613"/>
      <c r="GL31" s="613"/>
      <c r="GM31" s="613"/>
      <c r="GN31" s="613"/>
      <c r="GO31" s="613"/>
      <c r="GP31" s="613"/>
      <c r="GQ31" s="613"/>
      <c r="GR31" s="613"/>
      <c r="GS31" s="613"/>
      <c r="GT31" s="613"/>
      <c r="GU31" s="613"/>
      <c r="GV31" s="613"/>
      <c r="GW31" s="613"/>
      <c r="GX31" s="613"/>
      <c r="GY31" s="613"/>
      <c r="GZ31" s="613"/>
      <c r="HA31" s="613"/>
      <c r="HB31" s="613"/>
      <c r="HC31" s="613"/>
      <c r="HD31" s="613"/>
      <c r="HE31" s="613"/>
      <c r="HF31" s="613"/>
      <c r="HG31" s="613"/>
      <c r="HH31" s="613"/>
      <c r="HI31" s="613"/>
      <c r="HJ31" s="613"/>
      <c r="HK31" s="613"/>
      <c r="HL31" s="613"/>
      <c r="HM31" s="613"/>
      <c r="HN31" s="613"/>
      <c r="HO31" s="613"/>
      <c r="HP31" s="613"/>
      <c r="HQ31" s="613"/>
      <c r="HR31" s="613"/>
      <c r="HS31" s="613"/>
      <c r="HT31" s="613"/>
      <c r="HU31" s="613"/>
      <c r="HV31" s="613"/>
      <c r="HW31" s="613"/>
    </row>
    <row r="32" spans="1:231" x14ac:dyDescent="0.2">
      <c r="A32" s="167" t="s">
        <v>257</v>
      </c>
      <c r="B32" s="616"/>
      <c r="C32" s="642"/>
      <c r="D32" s="616"/>
      <c r="E32" s="642"/>
      <c r="F32" s="616"/>
      <c r="G32" s="642"/>
      <c r="H32" s="615" t="str">
        <f t="shared" si="2"/>
        <v>-</v>
      </c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3"/>
      <c r="AA32" s="613"/>
      <c r="AB32" s="613"/>
      <c r="AC32" s="613"/>
      <c r="AD32" s="613"/>
      <c r="AE32" s="613"/>
      <c r="AF32" s="613"/>
      <c r="AG32" s="613"/>
      <c r="AH32" s="613"/>
      <c r="AI32" s="613"/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3"/>
      <c r="AU32" s="613"/>
      <c r="AV32" s="613"/>
      <c r="AW32" s="613"/>
      <c r="AX32" s="613"/>
      <c r="AY32" s="613"/>
      <c r="AZ32" s="613"/>
      <c r="BA32" s="613"/>
      <c r="BB32" s="613"/>
      <c r="BC32" s="613"/>
      <c r="BD32" s="613"/>
      <c r="BE32" s="613"/>
      <c r="BF32" s="613"/>
      <c r="BG32" s="613"/>
      <c r="BH32" s="613"/>
      <c r="BI32" s="613"/>
      <c r="BJ32" s="613"/>
      <c r="BK32" s="613"/>
      <c r="BL32" s="613"/>
      <c r="BM32" s="613"/>
      <c r="BN32" s="613"/>
      <c r="BO32" s="613"/>
      <c r="BP32" s="613"/>
      <c r="BQ32" s="613"/>
      <c r="BR32" s="613"/>
      <c r="BS32" s="613"/>
      <c r="BT32" s="613"/>
      <c r="BU32" s="613"/>
      <c r="BV32" s="613"/>
      <c r="BW32" s="613"/>
      <c r="BX32" s="613"/>
      <c r="BY32" s="613"/>
      <c r="BZ32" s="613"/>
      <c r="CA32" s="613"/>
      <c r="CB32" s="613"/>
      <c r="CC32" s="613"/>
      <c r="CD32" s="613"/>
      <c r="CE32" s="613"/>
      <c r="CF32" s="613"/>
      <c r="CG32" s="613"/>
      <c r="CH32" s="613"/>
      <c r="CI32" s="613"/>
      <c r="CJ32" s="613"/>
      <c r="CK32" s="613"/>
      <c r="CL32" s="613"/>
      <c r="CM32" s="613"/>
      <c r="CN32" s="613"/>
      <c r="CO32" s="613"/>
      <c r="CP32" s="613"/>
      <c r="CQ32" s="613"/>
      <c r="CR32" s="613"/>
      <c r="CS32" s="613"/>
      <c r="CT32" s="613"/>
      <c r="CU32" s="613"/>
      <c r="CV32" s="613"/>
      <c r="CW32" s="613"/>
      <c r="CX32" s="613"/>
      <c r="CY32" s="613"/>
      <c r="CZ32" s="613"/>
      <c r="DA32" s="613"/>
      <c r="DB32" s="613"/>
      <c r="DC32" s="613"/>
      <c r="DD32" s="613"/>
      <c r="DE32" s="613"/>
      <c r="DF32" s="613"/>
      <c r="DG32" s="613"/>
      <c r="DH32" s="613"/>
      <c r="DI32" s="613"/>
      <c r="DJ32" s="613"/>
      <c r="DK32" s="613"/>
      <c r="DL32" s="613"/>
      <c r="DM32" s="613"/>
      <c r="DN32" s="613"/>
      <c r="DO32" s="613"/>
      <c r="DP32" s="613"/>
      <c r="DQ32" s="613"/>
      <c r="DR32" s="613"/>
      <c r="DS32" s="613"/>
      <c r="DT32" s="613"/>
      <c r="DU32" s="613"/>
      <c r="DV32" s="613"/>
      <c r="DW32" s="613"/>
      <c r="DX32" s="613"/>
      <c r="DY32" s="613"/>
      <c r="DZ32" s="613"/>
      <c r="EA32" s="613"/>
      <c r="EB32" s="613"/>
      <c r="EC32" s="613"/>
      <c r="ED32" s="613"/>
      <c r="EE32" s="613"/>
      <c r="EF32" s="613"/>
      <c r="EG32" s="613"/>
      <c r="EH32" s="613"/>
      <c r="EI32" s="613"/>
      <c r="EJ32" s="613"/>
      <c r="EK32" s="613"/>
      <c r="EL32" s="613"/>
      <c r="EM32" s="613"/>
      <c r="EN32" s="613"/>
      <c r="EO32" s="613"/>
      <c r="EP32" s="613"/>
      <c r="EQ32" s="613"/>
      <c r="ER32" s="613"/>
      <c r="ES32" s="613"/>
      <c r="ET32" s="613"/>
      <c r="EU32" s="613"/>
      <c r="EV32" s="613"/>
      <c r="EW32" s="613"/>
      <c r="EX32" s="613"/>
      <c r="EY32" s="613"/>
      <c r="EZ32" s="613"/>
      <c r="FA32" s="613"/>
      <c r="FB32" s="613"/>
      <c r="FC32" s="613"/>
      <c r="FD32" s="613"/>
      <c r="FE32" s="613"/>
      <c r="FF32" s="613"/>
      <c r="FG32" s="613"/>
      <c r="FH32" s="613"/>
      <c r="FI32" s="613"/>
      <c r="FJ32" s="613"/>
      <c r="FK32" s="613"/>
      <c r="FL32" s="613"/>
      <c r="FM32" s="613"/>
      <c r="FN32" s="613"/>
      <c r="FO32" s="613"/>
      <c r="FP32" s="613"/>
      <c r="FQ32" s="613"/>
      <c r="FR32" s="613"/>
      <c r="FS32" s="613"/>
      <c r="FT32" s="613"/>
      <c r="FU32" s="613"/>
      <c r="FV32" s="613"/>
      <c r="FW32" s="613"/>
      <c r="FX32" s="613"/>
      <c r="FY32" s="613"/>
      <c r="FZ32" s="613"/>
      <c r="GA32" s="613"/>
      <c r="GB32" s="613"/>
      <c r="GC32" s="613"/>
      <c r="GD32" s="613"/>
      <c r="GE32" s="613"/>
      <c r="GF32" s="613"/>
      <c r="GG32" s="613"/>
      <c r="GH32" s="613"/>
      <c r="GI32" s="613"/>
      <c r="GJ32" s="613"/>
      <c r="GK32" s="613"/>
      <c r="GL32" s="613"/>
      <c r="GM32" s="613"/>
      <c r="GN32" s="613"/>
      <c r="GO32" s="613"/>
      <c r="GP32" s="613"/>
      <c r="GQ32" s="613"/>
      <c r="GR32" s="613"/>
      <c r="GS32" s="613"/>
      <c r="GT32" s="613"/>
      <c r="GU32" s="613"/>
      <c r="GV32" s="613"/>
      <c r="GW32" s="613"/>
      <c r="GX32" s="613"/>
      <c r="GY32" s="613"/>
      <c r="GZ32" s="613"/>
      <c r="HA32" s="613"/>
      <c r="HB32" s="613"/>
      <c r="HC32" s="613"/>
      <c r="HD32" s="613"/>
      <c r="HE32" s="613"/>
      <c r="HF32" s="613"/>
      <c r="HG32" s="613"/>
      <c r="HH32" s="613"/>
      <c r="HI32" s="613"/>
      <c r="HJ32" s="613"/>
      <c r="HK32" s="613"/>
      <c r="HL32" s="613"/>
      <c r="HM32" s="613"/>
      <c r="HN32" s="613"/>
      <c r="HO32" s="613"/>
      <c r="HP32" s="613"/>
      <c r="HQ32" s="613"/>
      <c r="HR32" s="613"/>
      <c r="HS32" s="613"/>
      <c r="HT32" s="613"/>
      <c r="HU32" s="613"/>
      <c r="HV32" s="613"/>
      <c r="HW32" s="613"/>
    </row>
    <row r="33" spans="1:231" x14ac:dyDescent="0.2">
      <c r="A33" s="167" t="s">
        <v>670</v>
      </c>
      <c r="B33" s="616">
        <v>68.897999999999996</v>
      </c>
      <c r="C33" s="642"/>
      <c r="D33" s="616">
        <v>25.004999999999999</v>
      </c>
      <c r="E33" s="642"/>
      <c r="F33" s="616">
        <v>44.819000000000003</v>
      </c>
      <c r="G33" s="642"/>
      <c r="H33" s="615">
        <f t="shared" si="2"/>
        <v>179.2401519696061</v>
      </c>
      <c r="I33" s="613" t="s">
        <v>383</v>
      </c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3"/>
      <c r="AK33" s="613"/>
      <c r="AL33" s="613"/>
      <c r="AM33" s="613"/>
      <c r="AN33" s="613"/>
      <c r="AO33" s="613"/>
      <c r="AP33" s="613"/>
      <c r="AQ33" s="613"/>
      <c r="AR33" s="613"/>
      <c r="AS33" s="613"/>
      <c r="AT33" s="613"/>
      <c r="AU33" s="613"/>
      <c r="AV33" s="613"/>
      <c r="AW33" s="613"/>
      <c r="AX33" s="613"/>
      <c r="AY33" s="613"/>
      <c r="AZ33" s="613"/>
      <c r="BA33" s="613"/>
      <c r="BB33" s="613"/>
      <c r="BC33" s="613"/>
      <c r="BD33" s="613"/>
      <c r="BE33" s="613"/>
      <c r="BF33" s="613"/>
      <c r="BG33" s="613"/>
      <c r="BH33" s="613"/>
      <c r="BI33" s="613"/>
      <c r="BJ33" s="613"/>
      <c r="BK33" s="613"/>
      <c r="BL33" s="613"/>
      <c r="BM33" s="613"/>
      <c r="BN33" s="613"/>
      <c r="BO33" s="613"/>
      <c r="BP33" s="613"/>
      <c r="BQ33" s="613"/>
      <c r="BR33" s="613"/>
      <c r="BS33" s="613"/>
      <c r="BT33" s="613"/>
      <c r="BU33" s="613"/>
      <c r="BV33" s="613"/>
      <c r="BW33" s="613"/>
      <c r="BX33" s="613"/>
      <c r="BY33" s="613"/>
      <c r="BZ33" s="613"/>
      <c r="CA33" s="613"/>
      <c r="CB33" s="613"/>
      <c r="CC33" s="613"/>
      <c r="CD33" s="613"/>
      <c r="CE33" s="613"/>
      <c r="CF33" s="613"/>
      <c r="CG33" s="613"/>
      <c r="CH33" s="613"/>
      <c r="CI33" s="613"/>
      <c r="CJ33" s="613"/>
      <c r="CK33" s="613"/>
      <c r="CL33" s="613"/>
      <c r="CM33" s="613"/>
      <c r="CN33" s="613"/>
      <c r="CO33" s="613"/>
      <c r="CP33" s="613"/>
      <c r="CQ33" s="613"/>
      <c r="CR33" s="613"/>
      <c r="CS33" s="613"/>
      <c r="CT33" s="613"/>
      <c r="CU33" s="613"/>
      <c r="CV33" s="613"/>
      <c r="CW33" s="613"/>
      <c r="CX33" s="613"/>
      <c r="CY33" s="613"/>
      <c r="CZ33" s="613"/>
      <c r="DA33" s="613"/>
      <c r="DB33" s="613"/>
      <c r="DC33" s="613"/>
      <c r="DD33" s="613"/>
      <c r="DE33" s="613"/>
      <c r="DF33" s="613"/>
      <c r="DG33" s="613"/>
      <c r="DH33" s="613"/>
      <c r="DI33" s="613"/>
      <c r="DJ33" s="613"/>
      <c r="DK33" s="613"/>
      <c r="DL33" s="613"/>
      <c r="DM33" s="613"/>
      <c r="DN33" s="613"/>
      <c r="DO33" s="613"/>
      <c r="DP33" s="613"/>
      <c r="DQ33" s="613"/>
      <c r="DR33" s="613"/>
      <c r="DS33" s="613"/>
      <c r="DT33" s="613"/>
      <c r="DU33" s="613"/>
      <c r="DV33" s="613"/>
      <c r="DW33" s="613"/>
      <c r="DX33" s="613"/>
      <c r="DY33" s="613"/>
      <c r="DZ33" s="613"/>
      <c r="EA33" s="613"/>
      <c r="EB33" s="613"/>
      <c r="EC33" s="613"/>
      <c r="ED33" s="613"/>
      <c r="EE33" s="613"/>
      <c r="EF33" s="613"/>
      <c r="EG33" s="613"/>
      <c r="EH33" s="613"/>
      <c r="EI33" s="613"/>
      <c r="EJ33" s="613"/>
      <c r="EK33" s="613"/>
      <c r="EL33" s="613"/>
      <c r="EM33" s="613"/>
      <c r="EN33" s="613"/>
      <c r="EO33" s="613"/>
      <c r="EP33" s="613"/>
      <c r="EQ33" s="613"/>
      <c r="ER33" s="613"/>
      <c r="ES33" s="613"/>
      <c r="ET33" s="613"/>
      <c r="EU33" s="613"/>
      <c r="EV33" s="613"/>
      <c r="EW33" s="613"/>
      <c r="EX33" s="613"/>
      <c r="EY33" s="613"/>
      <c r="EZ33" s="613"/>
      <c r="FA33" s="613"/>
      <c r="FB33" s="613"/>
      <c r="FC33" s="613"/>
      <c r="FD33" s="613"/>
      <c r="FE33" s="613"/>
      <c r="FF33" s="613"/>
      <c r="FG33" s="613"/>
      <c r="FH33" s="613"/>
      <c r="FI33" s="613"/>
      <c r="FJ33" s="613"/>
      <c r="FK33" s="613"/>
      <c r="FL33" s="613"/>
      <c r="FM33" s="613"/>
      <c r="FN33" s="613"/>
      <c r="FO33" s="613"/>
      <c r="FP33" s="613"/>
      <c r="FQ33" s="613"/>
      <c r="FR33" s="613"/>
      <c r="FS33" s="613"/>
      <c r="FT33" s="613"/>
      <c r="FU33" s="613"/>
      <c r="FV33" s="613"/>
      <c r="FW33" s="613"/>
      <c r="FX33" s="613"/>
      <c r="FY33" s="613"/>
      <c r="FZ33" s="613"/>
      <c r="GA33" s="613"/>
      <c r="GB33" s="613"/>
      <c r="GC33" s="613"/>
      <c r="GD33" s="613"/>
      <c r="GE33" s="613"/>
      <c r="GF33" s="613"/>
      <c r="GG33" s="613"/>
      <c r="GH33" s="613"/>
      <c r="GI33" s="613"/>
      <c r="GJ33" s="613"/>
      <c r="GK33" s="613"/>
      <c r="GL33" s="613"/>
      <c r="GM33" s="613"/>
      <c r="GN33" s="613"/>
      <c r="GO33" s="613"/>
      <c r="GP33" s="613"/>
      <c r="GQ33" s="613"/>
      <c r="GR33" s="613"/>
      <c r="GS33" s="613"/>
      <c r="GT33" s="613"/>
      <c r="GU33" s="613"/>
      <c r="GV33" s="613"/>
      <c r="GW33" s="613"/>
      <c r="GX33" s="613"/>
      <c r="GY33" s="613"/>
      <c r="GZ33" s="613"/>
      <c r="HA33" s="613"/>
      <c r="HB33" s="613"/>
      <c r="HC33" s="613"/>
      <c r="HD33" s="613"/>
      <c r="HE33" s="613"/>
      <c r="HF33" s="613"/>
      <c r="HG33" s="613"/>
      <c r="HH33" s="613"/>
      <c r="HI33" s="613"/>
      <c r="HJ33" s="613"/>
      <c r="HK33" s="613"/>
      <c r="HL33" s="613"/>
      <c r="HM33" s="613"/>
      <c r="HN33" s="613"/>
      <c r="HO33" s="613"/>
      <c r="HP33" s="613"/>
      <c r="HQ33" s="613"/>
      <c r="HR33" s="613"/>
      <c r="HS33" s="613"/>
      <c r="HT33" s="613"/>
      <c r="HU33" s="613"/>
      <c r="HV33" s="613"/>
      <c r="HW33" s="613"/>
    </row>
    <row r="34" spans="1:231" x14ac:dyDescent="0.2">
      <c r="A34" s="167" t="s">
        <v>671</v>
      </c>
      <c r="B34" s="616">
        <v>35.28</v>
      </c>
      <c r="C34" s="642"/>
      <c r="D34" s="616">
        <v>44.84</v>
      </c>
      <c r="E34" s="642"/>
      <c r="F34" s="616">
        <v>51.668999999999997</v>
      </c>
      <c r="G34" s="642"/>
      <c r="H34" s="615">
        <f t="shared" si="2"/>
        <v>115.22970561998214</v>
      </c>
      <c r="I34" s="613" t="s">
        <v>384</v>
      </c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613"/>
      <c r="U34" s="613"/>
      <c r="V34" s="613"/>
      <c r="W34" s="613"/>
      <c r="X34" s="613"/>
      <c r="Y34" s="613"/>
      <c r="Z34" s="613"/>
      <c r="AA34" s="613"/>
      <c r="AB34" s="613"/>
      <c r="AC34" s="613"/>
      <c r="AD34" s="613"/>
      <c r="AE34" s="613"/>
      <c r="AF34" s="613"/>
      <c r="AG34" s="613"/>
      <c r="AH34" s="613"/>
      <c r="AI34" s="613"/>
      <c r="AJ34" s="613"/>
      <c r="AK34" s="613"/>
      <c r="AL34" s="613"/>
      <c r="AM34" s="613"/>
      <c r="AN34" s="613"/>
      <c r="AO34" s="613"/>
      <c r="AP34" s="613"/>
      <c r="AQ34" s="613"/>
      <c r="AR34" s="613"/>
      <c r="AS34" s="613"/>
      <c r="AT34" s="613"/>
      <c r="AU34" s="613"/>
      <c r="AV34" s="613"/>
      <c r="AW34" s="613"/>
      <c r="AX34" s="613"/>
      <c r="AY34" s="613"/>
      <c r="AZ34" s="613"/>
      <c r="BA34" s="613"/>
      <c r="BB34" s="613"/>
      <c r="BC34" s="613"/>
      <c r="BD34" s="613"/>
      <c r="BE34" s="613"/>
      <c r="BF34" s="613"/>
      <c r="BG34" s="613"/>
      <c r="BH34" s="613"/>
      <c r="BI34" s="613"/>
      <c r="BJ34" s="613"/>
      <c r="BK34" s="613"/>
      <c r="BL34" s="613"/>
      <c r="BM34" s="613"/>
      <c r="BN34" s="613"/>
      <c r="BO34" s="613"/>
      <c r="BP34" s="613"/>
      <c r="BQ34" s="613"/>
      <c r="BR34" s="613"/>
      <c r="BS34" s="613"/>
      <c r="BT34" s="613"/>
      <c r="BU34" s="613"/>
      <c r="BV34" s="613"/>
      <c r="BW34" s="613"/>
      <c r="BX34" s="613"/>
      <c r="BY34" s="613"/>
      <c r="BZ34" s="613"/>
      <c r="CA34" s="613"/>
      <c r="CB34" s="613"/>
      <c r="CC34" s="613"/>
      <c r="CD34" s="613"/>
      <c r="CE34" s="613"/>
      <c r="CF34" s="613"/>
      <c r="CG34" s="613"/>
      <c r="CH34" s="613"/>
      <c r="CI34" s="613"/>
      <c r="CJ34" s="613"/>
      <c r="CK34" s="613"/>
      <c r="CL34" s="613"/>
      <c r="CM34" s="613"/>
      <c r="CN34" s="613"/>
      <c r="CO34" s="613"/>
      <c r="CP34" s="613"/>
      <c r="CQ34" s="613"/>
      <c r="CR34" s="613"/>
      <c r="CS34" s="613"/>
      <c r="CT34" s="613"/>
      <c r="CU34" s="613"/>
      <c r="CV34" s="613"/>
      <c r="CW34" s="613"/>
      <c r="CX34" s="613"/>
      <c r="CY34" s="613"/>
      <c r="CZ34" s="613"/>
      <c r="DA34" s="613"/>
      <c r="DB34" s="613"/>
      <c r="DC34" s="613"/>
      <c r="DD34" s="613"/>
      <c r="DE34" s="613"/>
      <c r="DF34" s="613"/>
      <c r="DG34" s="613"/>
      <c r="DH34" s="613"/>
      <c r="DI34" s="613"/>
      <c r="DJ34" s="613"/>
      <c r="DK34" s="613"/>
      <c r="DL34" s="613"/>
      <c r="DM34" s="613"/>
      <c r="DN34" s="613"/>
      <c r="DO34" s="613"/>
      <c r="DP34" s="613"/>
      <c r="DQ34" s="613"/>
      <c r="DR34" s="613"/>
      <c r="DS34" s="613"/>
      <c r="DT34" s="613"/>
      <c r="DU34" s="613"/>
      <c r="DV34" s="613"/>
      <c r="DW34" s="613"/>
      <c r="DX34" s="613"/>
      <c r="DY34" s="613"/>
      <c r="DZ34" s="613"/>
      <c r="EA34" s="613"/>
      <c r="EB34" s="613"/>
      <c r="EC34" s="613"/>
      <c r="ED34" s="613"/>
      <c r="EE34" s="613"/>
      <c r="EF34" s="613"/>
      <c r="EG34" s="613"/>
      <c r="EH34" s="613"/>
      <c r="EI34" s="613"/>
      <c r="EJ34" s="613"/>
      <c r="EK34" s="613"/>
      <c r="EL34" s="613"/>
      <c r="EM34" s="613"/>
      <c r="EN34" s="613"/>
      <c r="EO34" s="613"/>
      <c r="EP34" s="613"/>
      <c r="EQ34" s="613"/>
      <c r="ER34" s="613"/>
      <c r="ES34" s="613"/>
      <c r="ET34" s="613"/>
      <c r="EU34" s="613"/>
      <c r="EV34" s="613"/>
      <c r="EW34" s="613"/>
      <c r="EX34" s="613"/>
      <c r="EY34" s="613"/>
      <c r="EZ34" s="613"/>
      <c r="FA34" s="613"/>
      <c r="FB34" s="613"/>
      <c r="FC34" s="613"/>
      <c r="FD34" s="613"/>
      <c r="FE34" s="613"/>
      <c r="FF34" s="613"/>
      <c r="FG34" s="613"/>
      <c r="FH34" s="613"/>
      <c r="FI34" s="613"/>
      <c r="FJ34" s="613"/>
      <c r="FK34" s="613"/>
      <c r="FL34" s="613"/>
      <c r="FM34" s="613"/>
      <c r="FN34" s="613"/>
      <c r="FO34" s="613"/>
      <c r="FP34" s="613"/>
      <c r="FQ34" s="613"/>
      <c r="FR34" s="613"/>
      <c r="FS34" s="613"/>
      <c r="FT34" s="613"/>
      <c r="FU34" s="613"/>
      <c r="FV34" s="613"/>
      <c r="FW34" s="613"/>
      <c r="FX34" s="613"/>
      <c r="FY34" s="613"/>
      <c r="FZ34" s="613"/>
      <c r="GA34" s="613"/>
      <c r="GB34" s="613"/>
      <c r="GC34" s="613"/>
      <c r="GD34" s="613"/>
      <c r="GE34" s="613"/>
      <c r="GF34" s="613"/>
      <c r="GG34" s="613"/>
      <c r="GH34" s="613"/>
      <c r="GI34" s="613"/>
      <c r="GJ34" s="613"/>
      <c r="GK34" s="613"/>
      <c r="GL34" s="613"/>
      <c r="GM34" s="613"/>
      <c r="GN34" s="613"/>
      <c r="GO34" s="613"/>
      <c r="GP34" s="613"/>
      <c r="GQ34" s="613"/>
      <c r="GR34" s="613"/>
      <c r="GS34" s="613"/>
      <c r="GT34" s="613"/>
      <c r="GU34" s="613"/>
      <c r="GV34" s="613"/>
      <c r="GW34" s="613"/>
      <c r="GX34" s="613"/>
      <c r="GY34" s="613"/>
      <c r="GZ34" s="613"/>
      <c r="HA34" s="613"/>
      <c r="HB34" s="613"/>
      <c r="HC34" s="613"/>
      <c r="HD34" s="613"/>
      <c r="HE34" s="613"/>
      <c r="HF34" s="613"/>
      <c r="HG34" s="613"/>
      <c r="HH34" s="613"/>
      <c r="HI34" s="613"/>
      <c r="HJ34" s="613"/>
      <c r="HK34" s="613"/>
      <c r="HL34" s="613"/>
      <c r="HM34" s="613"/>
      <c r="HN34" s="613"/>
      <c r="HO34" s="613"/>
      <c r="HP34" s="613"/>
      <c r="HQ34" s="613"/>
      <c r="HR34" s="613"/>
      <c r="HS34" s="613"/>
      <c r="HT34" s="613"/>
      <c r="HU34" s="613"/>
      <c r="HV34" s="613"/>
      <c r="HW34" s="613"/>
    </row>
    <row r="35" spans="1:231" x14ac:dyDescent="0.2">
      <c r="A35" s="618" t="s">
        <v>672</v>
      </c>
      <c r="B35" s="619">
        <f>+B33+B34</f>
        <v>104.178</v>
      </c>
      <c r="C35" s="643"/>
      <c r="D35" s="619">
        <f>+D33+D34</f>
        <v>69.844999999999999</v>
      </c>
      <c r="E35" s="643"/>
      <c r="F35" s="619">
        <f>+F33+F34</f>
        <v>96.488</v>
      </c>
      <c r="G35" s="643"/>
      <c r="H35" s="615">
        <f t="shared" si="2"/>
        <v>138.14589448063569</v>
      </c>
      <c r="I35" s="620" t="s">
        <v>385</v>
      </c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  <c r="AI35" s="613"/>
      <c r="AJ35" s="613"/>
      <c r="AK35" s="613"/>
      <c r="AL35" s="613"/>
      <c r="AM35" s="613"/>
      <c r="AN35" s="613"/>
      <c r="AO35" s="613"/>
      <c r="AP35" s="613"/>
      <c r="AQ35" s="613"/>
      <c r="AR35" s="613"/>
      <c r="AS35" s="613"/>
      <c r="AT35" s="613"/>
      <c r="AU35" s="613"/>
      <c r="AV35" s="613"/>
      <c r="AW35" s="613"/>
      <c r="AX35" s="613"/>
      <c r="AY35" s="613"/>
      <c r="AZ35" s="613"/>
      <c r="BA35" s="613"/>
      <c r="BB35" s="613"/>
      <c r="BC35" s="613"/>
      <c r="BD35" s="613"/>
      <c r="BE35" s="613"/>
      <c r="BF35" s="613"/>
      <c r="BG35" s="613"/>
      <c r="BH35" s="613"/>
      <c r="BI35" s="613"/>
      <c r="BJ35" s="613"/>
      <c r="BK35" s="613"/>
      <c r="BL35" s="613"/>
      <c r="BM35" s="613"/>
      <c r="BN35" s="613"/>
      <c r="BO35" s="613"/>
      <c r="BP35" s="613"/>
      <c r="BQ35" s="613"/>
      <c r="BR35" s="613"/>
      <c r="BS35" s="613"/>
      <c r="BT35" s="613"/>
      <c r="BU35" s="613"/>
      <c r="BV35" s="613"/>
      <c r="BW35" s="613"/>
      <c r="BX35" s="613"/>
      <c r="BY35" s="613"/>
      <c r="BZ35" s="613"/>
      <c r="CA35" s="613"/>
      <c r="CB35" s="613"/>
      <c r="CC35" s="613"/>
      <c r="CD35" s="613"/>
      <c r="CE35" s="613"/>
      <c r="CF35" s="613"/>
      <c r="CG35" s="613"/>
      <c r="CH35" s="613"/>
      <c r="CI35" s="613"/>
      <c r="CJ35" s="613"/>
      <c r="CK35" s="613"/>
      <c r="CL35" s="613"/>
      <c r="CM35" s="613"/>
      <c r="CN35" s="613"/>
      <c r="CO35" s="613"/>
      <c r="CP35" s="613"/>
      <c r="CQ35" s="613"/>
      <c r="CR35" s="613"/>
      <c r="CS35" s="613"/>
      <c r="CT35" s="613"/>
      <c r="CU35" s="613"/>
      <c r="CV35" s="613"/>
      <c r="CW35" s="613"/>
      <c r="CX35" s="613"/>
      <c r="CY35" s="613"/>
      <c r="CZ35" s="613"/>
      <c r="DA35" s="613"/>
      <c r="DB35" s="613"/>
      <c r="DC35" s="613"/>
      <c r="DD35" s="613"/>
      <c r="DE35" s="613"/>
      <c r="DF35" s="613"/>
      <c r="DG35" s="613"/>
      <c r="DH35" s="613"/>
      <c r="DI35" s="613"/>
      <c r="DJ35" s="613"/>
      <c r="DK35" s="613"/>
      <c r="DL35" s="613"/>
      <c r="DM35" s="613"/>
      <c r="DN35" s="613"/>
      <c r="DO35" s="613"/>
      <c r="DP35" s="613"/>
      <c r="DQ35" s="613"/>
      <c r="DR35" s="613"/>
      <c r="DS35" s="613"/>
      <c r="DT35" s="613"/>
      <c r="DU35" s="613"/>
      <c r="DV35" s="613"/>
      <c r="DW35" s="613"/>
      <c r="DX35" s="613"/>
      <c r="DY35" s="613"/>
      <c r="DZ35" s="613"/>
      <c r="EA35" s="613"/>
      <c r="EB35" s="613"/>
      <c r="EC35" s="613"/>
      <c r="ED35" s="613"/>
      <c r="EE35" s="613"/>
      <c r="EF35" s="613"/>
      <c r="EG35" s="613"/>
      <c r="EH35" s="613"/>
      <c r="EI35" s="613"/>
      <c r="EJ35" s="613"/>
      <c r="EK35" s="613"/>
      <c r="EL35" s="613"/>
      <c r="EM35" s="613"/>
      <c r="EN35" s="613"/>
      <c r="EO35" s="613"/>
      <c r="EP35" s="613"/>
      <c r="EQ35" s="613"/>
      <c r="ER35" s="613"/>
      <c r="ES35" s="613"/>
      <c r="ET35" s="613"/>
      <c r="EU35" s="613"/>
      <c r="EV35" s="613"/>
      <c r="EW35" s="613"/>
      <c r="EX35" s="613"/>
      <c r="EY35" s="613"/>
      <c r="EZ35" s="613"/>
      <c r="FA35" s="613"/>
      <c r="FB35" s="613"/>
      <c r="FC35" s="613"/>
      <c r="FD35" s="613"/>
      <c r="FE35" s="613"/>
      <c r="FF35" s="613"/>
      <c r="FG35" s="613"/>
      <c r="FH35" s="613"/>
      <c r="FI35" s="613"/>
      <c r="FJ35" s="613"/>
      <c r="FK35" s="613"/>
      <c r="FL35" s="613"/>
      <c r="FM35" s="613"/>
      <c r="FN35" s="613"/>
      <c r="FO35" s="613"/>
      <c r="FP35" s="613"/>
      <c r="FQ35" s="613"/>
      <c r="FR35" s="613"/>
      <c r="FS35" s="613"/>
      <c r="FT35" s="613"/>
      <c r="FU35" s="613"/>
      <c r="FV35" s="613"/>
      <c r="FW35" s="613"/>
      <c r="FX35" s="613"/>
      <c r="FY35" s="613"/>
      <c r="FZ35" s="613"/>
      <c r="GA35" s="613"/>
      <c r="GB35" s="613"/>
      <c r="GC35" s="613"/>
      <c r="GD35" s="613"/>
      <c r="GE35" s="613"/>
      <c r="GF35" s="613"/>
      <c r="GG35" s="613"/>
      <c r="GH35" s="613"/>
      <c r="GI35" s="613"/>
      <c r="GJ35" s="613"/>
      <c r="GK35" s="613"/>
      <c r="GL35" s="613"/>
      <c r="GM35" s="613"/>
      <c r="GN35" s="613"/>
      <c r="GO35" s="613"/>
      <c r="GP35" s="613"/>
      <c r="GQ35" s="613"/>
      <c r="GR35" s="613"/>
      <c r="GS35" s="613"/>
      <c r="GT35" s="613"/>
      <c r="GU35" s="613"/>
      <c r="GV35" s="613"/>
      <c r="GW35" s="613"/>
      <c r="GX35" s="613"/>
      <c r="GY35" s="613"/>
      <c r="GZ35" s="613"/>
      <c r="HA35" s="613"/>
      <c r="HB35" s="613"/>
      <c r="HC35" s="613"/>
      <c r="HD35" s="613"/>
      <c r="HE35" s="613"/>
      <c r="HF35" s="613"/>
      <c r="HG35" s="613"/>
      <c r="HH35" s="613"/>
      <c r="HI35" s="613"/>
      <c r="HJ35" s="613"/>
      <c r="HK35" s="613"/>
      <c r="HL35" s="613"/>
      <c r="HM35" s="613"/>
      <c r="HN35" s="613"/>
      <c r="HO35" s="613"/>
      <c r="HP35" s="613"/>
      <c r="HQ35" s="613"/>
      <c r="HR35" s="613"/>
      <c r="HS35" s="613"/>
      <c r="HT35" s="613"/>
      <c r="HU35" s="613"/>
      <c r="HV35" s="613"/>
      <c r="HW35" s="613"/>
    </row>
    <row r="36" spans="1:231" x14ac:dyDescent="0.2">
      <c r="A36" s="167" t="s">
        <v>258</v>
      </c>
      <c r="B36" s="616"/>
      <c r="C36" s="642"/>
      <c r="D36" s="616"/>
      <c r="E36" s="642"/>
      <c r="F36" s="616"/>
      <c r="G36" s="642"/>
      <c r="H36" s="615" t="str">
        <f t="shared" si="2"/>
        <v>-</v>
      </c>
      <c r="I36" s="613"/>
      <c r="J36" s="613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613"/>
      <c r="W36" s="613"/>
      <c r="X36" s="613"/>
      <c r="Y36" s="613"/>
      <c r="Z36" s="613"/>
      <c r="AA36" s="613"/>
      <c r="AB36" s="613"/>
      <c r="AC36" s="613"/>
      <c r="AD36" s="613"/>
      <c r="AE36" s="613"/>
      <c r="AF36" s="613"/>
      <c r="AG36" s="613"/>
      <c r="AH36" s="613"/>
      <c r="AI36" s="613"/>
      <c r="AJ36" s="613"/>
      <c r="AK36" s="613"/>
      <c r="AL36" s="613"/>
      <c r="AM36" s="613"/>
      <c r="AN36" s="613"/>
      <c r="AO36" s="613"/>
      <c r="AP36" s="613"/>
      <c r="AQ36" s="613"/>
      <c r="AR36" s="613"/>
      <c r="AS36" s="613"/>
      <c r="AT36" s="613"/>
      <c r="AU36" s="613"/>
      <c r="AV36" s="613"/>
      <c r="AW36" s="613"/>
      <c r="AX36" s="613"/>
      <c r="AY36" s="613"/>
      <c r="AZ36" s="613"/>
      <c r="BA36" s="613"/>
      <c r="BB36" s="613"/>
      <c r="BC36" s="613"/>
      <c r="BD36" s="613"/>
      <c r="BE36" s="613"/>
      <c r="BF36" s="613"/>
      <c r="BG36" s="613"/>
      <c r="BH36" s="613"/>
      <c r="BI36" s="613"/>
      <c r="BJ36" s="613"/>
      <c r="BK36" s="613"/>
      <c r="BL36" s="613"/>
      <c r="BM36" s="613"/>
      <c r="BN36" s="613"/>
      <c r="BO36" s="613"/>
      <c r="BP36" s="613"/>
      <c r="BQ36" s="613"/>
      <c r="BR36" s="613"/>
      <c r="BS36" s="613"/>
      <c r="BT36" s="613"/>
      <c r="BU36" s="613"/>
      <c r="BV36" s="613"/>
      <c r="BW36" s="613"/>
      <c r="BX36" s="613"/>
      <c r="BY36" s="613"/>
      <c r="BZ36" s="613"/>
      <c r="CA36" s="613"/>
      <c r="CB36" s="613"/>
      <c r="CC36" s="613"/>
      <c r="CD36" s="613"/>
      <c r="CE36" s="613"/>
      <c r="CF36" s="613"/>
      <c r="CG36" s="613"/>
      <c r="CH36" s="613"/>
      <c r="CI36" s="613"/>
      <c r="CJ36" s="613"/>
      <c r="CK36" s="613"/>
      <c r="CL36" s="613"/>
      <c r="CM36" s="613"/>
      <c r="CN36" s="613"/>
      <c r="CO36" s="613"/>
      <c r="CP36" s="613"/>
      <c r="CQ36" s="613"/>
      <c r="CR36" s="613"/>
      <c r="CS36" s="613"/>
      <c r="CT36" s="613"/>
      <c r="CU36" s="613"/>
      <c r="CV36" s="613"/>
      <c r="CW36" s="613"/>
      <c r="CX36" s="613"/>
      <c r="CY36" s="613"/>
      <c r="CZ36" s="613"/>
      <c r="DA36" s="613"/>
      <c r="DB36" s="613"/>
      <c r="DC36" s="613"/>
      <c r="DD36" s="613"/>
      <c r="DE36" s="613"/>
      <c r="DF36" s="613"/>
      <c r="DG36" s="613"/>
      <c r="DH36" s="613"/>
      <c r="DI36" s="613"/>
      <c r="DJ36" s="613"/>
      <c r="DK36" s="613"/>
      <c r="DL36" s="613"/>
      <c r="DM36" s="613"/>
      <c r="DN36" s="613"/>
      <c r="DO36" s="613"/>
      <c r="DP36" s="613"/>
      <c r="DQ36" s="613"/>
      <c r="DR36" s="613"/>
      <c r="DS36" s="613"/>
      <c r="DT36" s="613"/>
      <c r="DU36" s="613"/>
      <c r="DV36" s="613"/>
      <c r="DW36" s="613"/>
      <c r="DX36" s="613"/>
      <c r="DY36" s="613"/>
      <c r="DZ36" s="613"/>
      <c r="EA36" s="613"/>
      <c r="EB36" s="613"/>
      <c r="EC36" s="613"/>
      <c r="ED36" s="613"/>
      <c r="EE36" s="613"/>
      <c r="EF36" s="613"/>
      <c r="EG36" s="613"/>
      <c r="EH36" s="613"/>
      <c r="EI36" s="613"/>
      <c r="EJ36" s="613"/>
      <c r="EK36" s="613"/>
      <c r="EL36" s="613"/>
      <c r="EM36" s="613"/>
      <c r="EN36" s="613"/>
      <c r="EO36" s="613"/>
      <c r="EP36" s="613"/>
      <c r="EQ36" s="613"/>
      <c r="ER36" s="613"/>
      <c r="ES36" s="613"/>
      <c r="ET36" s="613"/>
      <c r="EU36" s="613"/>
      <c r="EV36" s="613"/>
      <c r="EW36" s="613"/>
      <c r="EX36" s="613"/>
      <c r="EY36" s="613"/>
      <c r="EZ36" s="613"/>
      <c r="FA36" s="613"/>
      <c r="FB36" s="613"/>
      <c r="FC36" s="613"/>
      <c r="FD36" s="613"/>
      <c r="FE36" s="613"/>
      <c r="FF36" s="613"/>
      <c r="FG36" s="613"/>
      <c r="FH36" s="613"/>
      <c r="FI36" s="613"/>
      <c r="FJ36" s="613"/>
      <c r="FK36" s="613"/>
      <c r="FL36" s="613"/>
      <c r="FM36" s="613"/>
      <c r="FN36" s="613"/>
      <c r="FO36" s="613"/>
      <c r="FP36" s="613"/>
      <c r="FQ36" s="613"/>
      <c r="FR36" s="613"/>
      <c r="FS36" s="613"/>
      <c r="FT36" s="613"/>
      <c r="FU36" s="613"/>
      <c r="FV36" s="613"/>
      <c r="FW36" s="613"/>
      <c r="FX36" s="613"/>
      <c r="FY36" s="613"/>
      <c r="FZ36" s="613"/>
      <c r="GA36" s="613"/>
      <c r="GB36" s="613"/>
      <c r="GC36" s="613"/>
      <c r="GD36" s="613"/>
      <c r="GE36" s="613"/>
      <c r="GF36" s="613"/>
      <c r="GG36" s="613"/>
      <c r="GH36" s="613"/>
      <c r="GI36" s="613"/>
      <c r="GJ36" s="613"/>
      <c r="GK36" s="613"/>
      <c r="GL36" s="613"/>
      <c r="GM36" s="613"/>
      <c r="GN36" s="613"/>
      <c r="GO36" s="613"/>
      <c r="GP36" s="613"/>
      <c r="GQ36" s="613"/>
      <c r="GR36" s="613"/>
      <c r="GS36" s="613"/>
      <c r="GT36" s="613"/>
      <c r="GU36" s="613"/>
      <c r="GV36" s="613"/>
      <c r="GW36" s="613"/>
      <c r="GX36" s="613"/>
      <c r="GY36" s="613"/>
      <c r="GZ36" s="613"/>
      <c r="HA36" s="613"/>
      <c r="HB36" s="613"/>
      <c r="HC36" s="613"/>
      <c r="HD36" s="613"/>
      <c r="HE36" s="613"/>
      <c r="HF36" s="613"/>
      <c r="HG36" s="613"/>
      <c r="HH36" s="613"/>
      <c r="HI36" s="613"/>
      <c r="HJ36" s="613"/>
      <c r="HK36" s="613"/>
      <c r="HL36" s="613"/>
      <c r="HM36" s="613"/>
      <c r="HN36" s="613"/>
      <c r="HO36" s="613"/>
      <c r="HP36" s="613"/>
      <c r="HQ36" s="613"/>
      <c r="HR36" s="613"/>
      <c r="HS36" s="613"/>
      <c r="HT36" s="613"/>
      <c r="HU36" s="613"/>
      <c r="HV36" s="613"/>
      <c r="HW36" s="613"/>
    </row>
    <row r="37" spans="1:231" x14ac:dyDescent="0.2">
      <c r="A37" s="167" t="s">
        <v>673</v>
      </c>
      <c r="B37" s="616">
        <v>97.641000000000005</v>
      </c>
      <c r="C37" s="642"/>
      <c r="D37" s="616">
        <v>104.011</v>
      </c>
      <c r="E37" s="642"/>
      <c r="F37" s="616">
        <v>110.285</v>
      </c>
      <c r="G37" s="642"/>
      <c r="H37" s="615">
        <f t="shared" si="2"/>
        <v>106.03205430194883</v>
      </c>
      <c r="I37" s="617" t="s">
        <v>386</v>
      </c>
      <c r="J37" s="613"/>
      <c r="K37" s="613"/>
      <c r="L37" s="613"/>
      <c r="M37" s="613"/>
      <c r="N37" s="613"/>
      <c r="O37" s="613"/>
      <c r="P37" s="613"/>
      <c r="Q37" s="613"/>
      <c r="R37" s="613"/>
      <c r="S37" s="613"/>
      <c r="T37" s="613"/>
      <c r="U37" s="613"/>
      <c r="V37" s="613"/>
      <c r="W37" s="613"/>
      <c r="X37" s="613"/>
      <c r="Y37" s="613"/>
      <c r="Z37" s="613"/>
      <c r="AA37" s="613"/>
      <c r="AB37" s="613"/>
      <c r="AC37" s="613"/>
      <c r="AD37" s="613"/>
      <c r="AE37" s="613"/>
      <c r="AF37" s="613"/>
      <c r="AG37" s="613"/>
      <c r="AH37" s="613"/>
      <c r="AI37" s="613"/>
      <c r="AJ37" s="613"/>
      <c r="AK37" s="613"/>
      <c r="AL37" s="613"/>
      <c r="AM37" s="613"/>
      <c r="AN37" s="613"/>
      <c r="AO37" s="613"/>
      <c r="AP37" s="613"/>
      <c r="AQ37" s="613"/>
      <c r="AR37" s="613"/>
      <c r="AS37" s="613"/>
      <c r="AT37" s="613"/>
      <c r="AU37" s="613"/>
      <c r="AV37" s="613"/>
      <c r="AW37" s="613"/>
      <c r="AX37" s="613"/>
      <c r="AY37" s="613"/>
      <c r="AZ37" s="613"/>
      <c r="BA37" s="613"/>
      <c r="BB37" s="613"/>
      <c r="BC37" s="613"/>
      <c r="BD37" s="613"/>
      <c r="BE37" s="613"/>
      <c r="BF37" s="613"/>
      <c r="BG37" s="613"/>
      <c r="BH37" s="613"/>
      <c r="BI37" s="613"/>
      <c r="BJ37" s="613"/>
      <c r="BK37" s="613"/>
      <c r="BL37" s="613"/>
      <c r="BM37" s="613"/>
      <c r="BN37" s="613"/>
      <c r="BO37" s="613"/>
      <c r="BP37" s="613"/>
      <c r="BQ37" s="613"/>
      <c r="BR37" s="613"/>
      <c r="BS37" s="613"/>
      <c r="BT37" s="613"/>
      <c r="BU37" s="613"/>
      <c r="BV37" s="613"/>
      <c r="BW37" s="613"/>
      <c r="BX37" s="613"/>
      <c r="BY37" s="613"/>
      <c r="BZ37" s="613"/>
      <c r="CA37" s="613"/>
      <c r="CB37" s="613"/>
      <c r="CC37" s="613"/>
      <c r="CD37" s="613"/>
      <c r="CE37" s="613"/>
      <c r="CF37" s="613"/>
      <c r="CG37" s="613"/>
      <c r="CH37" s="613"/>
      <c r="CI37" s="613"/>
      <c r="CJ37" s="613"/>
      <c r="CK37" s="613"/>
      <c r="CL37" s="613"/>
      <c r="CM37" s="613"/>
      <c r="CN37" s="613"/>
      <c r="CO37" s="613"/>
      <c r="CP37" s="613"/>
      <c r="CQ37" s="613"/>
      <c r="CR37" s="613"/>
      <c r="CS37" s="613"/>
      <c r="CT37" s="613"/>
      <c r="CU37" s="613"/>
      <c r="CV37" s="613"/>
      <c r="CW37" s="613"/>
      <c r="CX37" s="613"/>
      <c r="CY37" s="613"/>
      <c r="CZ37" s="613"/>
      <c r="DA37" s="613"/>
      <c r="DB37" s="613"/>
      <c r="DC37" s="613"/>
      <c r="DD37" s="613"/>
      <c r="DE37" s="613"/>
      <c r="DF37" s="613"/>
      <c r="DG37" s="613"/>
      <c r="DH37" s="613"/>
      <c r="DI37" s="613"/>
      <c r="DJ37" s="613"/>
      <c r="DK37" s="613"/>
      <c r="DL37" s="613"/>
      <c r="DM37" s="613"/>
      <c r="DN37" s="613"/>
      <c r="DO37" s="613"/>
      <c r="DP37" s="613"/>
      <c r="DQ37" s="613"/>
      <c r="DR37" s="613"/>
      <c r="DS37" s="613"/>
      <c r="DT37" s="613"/>
      <c r="DU37" s="613"/>
      <c r="DV37" s="613"/>
      <c r="DW37" s="613"/>
      <c r="DX37" s="613"/>
      <c r="DY37" s="613"/>
      <c r="DZ37" s="613"/>
      <c r="EA37" s="613"/>
      <c r="EB37" s="613"/>
      <c r="EC37" s="613"/>
      <c r="ED37" s="613"/>
      <c r="EE37" s="613"/>
      <c r="EF37" s="613"/>
      <c r="EG37" s="613"/>
      <c r="EH37" s="613"/>
      <c r="EI37" s="613"/>
      <c r="EJ37" s="613"/>
      <c r="EK37" s="613"/>
      <c r="EL37" s="613"/>
      <c r="EM37" s="613"/>
      <c r="EN37" s="613"/>
      <c r="EO37" s="613"/>
      <c r="EP37" s="613"/>
      <c r="EQ37" s="613"/>
      <c r="ER37" s="613"/>
      <c r="ES37" s="613"/>
      <c r="ET37" s="613"/>
      <c r="EU37" s="613"/>
      <c r="EV37" s="613"/>
      <c r="EW37" s="613"/>
      <c r="EX37" s="613"/>
      <c r="EY37" s="613"/>
      <c r="EZ37" s="613"/>
      <c r="FA37" s="613"/>
      <c r="FB37" s="613"/>
      <c r="FC37" s="613"/>
      <c r="FD37" s="613"/>
      <c r="FE37" s="613"/>
      <c r="FF37" s="613"/>
      <c r="FG37" s="613"/>
      <c r="FH37" s="613"/>
      <c r="FI37" s="613"/>
      <c r="FJ37" s="613"/>
      <c r="FK37" s="613"/>
      <c r="FL37" s="613"/>
      <c r="FM37" s="613"/>
      <c r="FN37" s="613"/>
      <c r="FO37" s="613"/>
      <c r="FP37" s="613"/>
      <c r="FQ37" s="613"/>
      <c r="FR37" s="613"/>
      <c r="FS37" s="613"/>
      <c r="FT37" s="613"/>
      <c r="FU37" s="613"/>
      <c r="FV37" s="613"/>
      <c r="FW37" s="613"/>
      <c r="FX37" s="613"/>
      <c r="FY37" s="613"/>
      <c r="FZ37" s="613"/>
      <c r="GA37" s="613"/>
      <c r="GB37" s="613"/>
      <c r="GC37" s="613"/>
      <c r="GD37" s="613"/>
      <c r="GE37" s="613"/>
      <c r="GF37" s="613"/>
      <c r="GG37" s="613"/>
      <c r="GH37" s="613"/>
      <c r="GI37" s="613"/>
      <c r="GJ37" s="613"/>
      <c r="GK37" s="613"/>
      <c r="GL37" s="613"/>
      <c r="GM37" s="613"/>
      <c r="GN37" s="613"/>
      <c r="GO37" s="613"/>
      <c r="GP37" s="613"/>
      <c r="GQ37" s="613"/>
      <c r="GR37" s="613"/>
      <c r="GS37" s="613"/>
      <c r="GT37" s="613"/>
      <c r="GU37" s="613"/>
      <c r="GV37" s="613"/>
      <c r="GW37" s="613"/>
      <c r="GX37" s="613"/>
      <c r="GY37" s="613"/>
      <c r="GZ37" s="613"/>
      <c r="HA37" s="613"/>
      <c r="HB37" s="613"/>
      <c r="HC37" s="613"/>
      <c r="HD37" s="613"/>
      <c r="HE37" s="613"/>
      <c r="HF37" s="613"/>
      <c r="HG37" s="613"/>
      <c r="HH37" s="613"/>
      <c r="HI37" s="613"/>
      <c r="HJ37" s="613"/>
      <c r="HK37" s="613"/>
      <c r="HL37" s="613"/>
      <c r="HM37" s="613"/>
      <c r="HN37" s="613"/>
      <c r="HO37" s="613"/>
      <c r="HP37" s="613"/>
      <c r="HQ37" s="613"/>
      <c r="HR37" s="613"/>
      <c r="HS37" s="613"/>
      <c r="HT37" s="613"/>
      <c r="HU37" s="613"/>
      <c r="HV37" s="613"/>
      <c r="HW37" s="613"/>
    </row>
    <row r="38" spans="1:231" x14ac:dyDescent="0.2">
      <c r="A38" s="167" t="s">
        <v>674</v>
      </c>
      <c r="B38" s="616">
        <v>71.394000000000005</v>
      </c>
      <c r="C38" s="642"/>
      <c r="D38" s="616">
        <v>72.257000000000005</v>
      </c>
      <c r="E38" s="642"/>
      <c r="F38" s="616">
        <v>72.938000000000002</v>
      </c>
      <c r="G38" s="642"/>
      <c r="H38" s="615">
        <f t="shared" si="2"/>
        <v>100.94246924173436</v>
      </c>
      <c r="I38" s="613" t="s">
        <v>387</v>
      </c>
      <c r="J38" s="613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3"/>
      <c r="AS38" s="613"/>
      <c r="AT38" s="613"/>
      <c r="AU38" s="613"/>
      <c r="AV38" s="613"/>
      <c r="AW38" s="613"/>
      <c r="AX38" s="613"/>
      <c r="AY38" s="613"/>
      <c r="AZ38" s="613"/>
      <c r="BA38" s="613"/>
      <c r="BB38" s="613"/>
      <c r="BC38" s="613"/>
      <c r="BD38" s="613"/>
      <c r="BE38" s="613"/>
      <c r="BF38" s="613"/>
      <c r="BG38" s="613"/>
      <c r="BH38" s="613"/>
      <c r="BI38" s="613"/>
      <c r="BJ38" s="613"/>
      <c r="BK38" s="613"/>
      <c r="BL38" s="613"/>
      <c r="BM38" s="613"/>
      <c r="BN38" s="613"/>
      <c r="BO38" s="613"/>
      <c r="BP38" s="613"/>
      <c r="BQ38" s="613"/>
      <c r="BR38" s="613"/>
      <c r="BS38" s="613"/>
      <c r="BT38" s="613"/>
      <c r="BU38" s="613"/>
      <c r="BV38" s="613"/>
      <c r="BW38" s="613"/>
      <c r="BX38" s="613"/>
      <c r="BY38" s="613"/>
      <c r="BZ38" s="613"/>
      <c r="CA38" s="613"/>
      <c r="CB38" s="613"/>
      <c r="CC38" s="613"/>
      <c r="CD38" s="613"/>
      <c r="CE38" s="613"/>
      <c r="CF38" s="613"/>
      <c r="CG38" s="613"/>
      <c r="CH38" s="613"/>
      <c r="CI38" s="613"/>
      <c r="CJ38" s="613"/>
      <c r="CK38" s="613"/>
      <c r="CL38" s="613"/>
      <c r="CM38" s="613"/>
      <c r="CN38" s="613"/>
      <c r="CO38" s="613"/>
      <c r="CP38" s="613"/>
      <c r="CQ38" s="613"/>
      <c r="CR38" s="613"/>
      <c r="CS38" s="613"/>
      <c r="CT38" s="613"/>
      <c r="CU38" s="613"/>
      <c r="CV38" s="613"/>
      <c r="CW38" s="613"/>
      <c r="CX38" s="613"/>
      <c r="CY38" s="613"/>
      <c r="CZ38" s="613"/>
      <c r="DA38" s="613"/>
      <c r="DB38" s="613"/>
      <c r="DC38" s="613"/>
      <c r="DD38" s="613"/>
      <c r="DE38" s="613"/>
      <c r="DF38" s="613"/>
      <c r="DG38" s="613"/>
      <c r="DH38" s="613"/>
      <c r="DI38" s="613"/>
      <c r="DJ38" s="613"/>
      <c r="DK38" s="613"/>
      <c r="DL38" s="613"/>
      <c r="DM38" s="613"/>
      <c r="DN38" s="613"/>
      <c r="DO38" s="613"/>
      <c r="DP38" s="613"/>
      <c r="DQ38" s="613"/>
      <c r="DR38" s="613"/>
      <c r="DS38" s="613"/>
      <c r="DT38" s="613"/>
      <c r="DU38" s="613"/>
      <c r="DV38" s="613"/>
      <c r="DW38" s="613"/>
      <c r="DX38" s="613"/>
      <c r="DY38" s="613"/>
      <c r="DZ38" s="613"/>
      <c r="EA38" s="613"/>
      <c r="EB38" s="613"/>
      <c r="EC38" s="613"/>
      <c r="ED38" s="613"/>
      <c r="EE38" s="613"/>
      <c r="EF38" s="613"/>
      <c r="EG38" s="613"/>
      <c r="EH38" s="613"/>
      <c r="EI38" s="613"/>
      <c r="EJ38" s="613"/>
      <c r="EK38" s="613"/>
      <c r="EL38" s="613"/>
      <c r="EM38" s="613"/>
      <c r="EN38" s="613"/>
      <c r="EO38" s="613"/>
      <c r="EP38" s="613"/>
      <c r="EQ38" s="613"/>
      <c r="ER38" s="613"/>
      <c r="ES38" s="613"/>
      <c r="ET38" s="613"/>
      <c r="EU38" s="613"/>
      <c r="EV38" s="613"/>
      <c r="EW38" s="613"/>
      <c r="EX38" s="613"/>
      <c r="EY38" s="613"/>
      <c r="EZ38" s="613"/>
      <c r="FA38" s="613"/>
      <c r="FB38" s="613"/>
      <c r="FC38" s="613"/>
      <c r="FD38" s="613"/>
      <c r="FE38" s="613"/>
      <c r="FF38" s="613"/>
      <c r="FG38" s="613"/>
      <c r="FH38" s="613"/>
      <c r="FI38" s="613"/>
      <c r="FJ38" s="613"/>
      <c r="FK38" s="613"/>
      <c r="FL38" s="613"/>
      <c r="FM38" s="613"/>
      <c r="FN38" s="613"/>
      <c r="FO38" s="613"/>
      <c r="FP38" s="613"/>
      <c r="FQ38" s="613"/>
      <c r="FR38" s="613"/>
      <c r="FS38" s="613"/>
      <c r="FT38" s="613"/>
      <c r="FU38" s="613"/>
      <c r="FV38" s="613"/>
      <c r="FW38" s="613"/>
      <c r="FX38" s="613"/>
      <c r="FY38" s="613"/>
      <c r="FZ38" s="613"/>
      <c r="GA38" s="613"/>
      <c r="GB38" s="613"/>
      <c r="GC38" s="613"/>
      <c r="GD38" s="613"/>
      <c r="GE38" s="613"/>
      <c r="GF38" s="613"/>
      <c r="GG38" s="613"/>
      <c r="GH38" s="613"/>
      <c r="GI38" s="613"/>
      <c r="GJ38" s="613"/>
      <c r="GK38" s="613"/>
      <c r="GL38" s="613"/>
      <c r="GM38" s="613"/>
      <c r="GN38" s="613"/>
      <c r="GO38" s="613"/>
      <c r="GP38" s="613"/>
      <c r="GQ38" s="613"/>
      <c r="GR38" s="613"/>
      <c r="GS38" s="613"/>
      <c r="GT38" s="613"/>
      <c r="GU38" s="613"/>
      <c r="GV38" s="613"/>
      <c r="GW38" s="613"/>
      <c r="GX38" s="613"/>
      <c r="GY38" s="613"/>
      <c r="GZ38" s="613"/>
      <c r="HA38" s="613"/>
      <c r="HB38" s="613"/>
      <c r="HC38" s="613"/>
      <c r="HD38" s="613"/>
      <c r="HE38" s="613"/>
      <c r="HF38" s="613"/>
      <c r="HG38" s="613"/>
      <c r="HH38" s="613"/>
      <c r="HI38" s="613"/>
      <c r="HJ38" s="613"/>
      <c r="HK38" s="613"/>
      <c r="HL38" s="613"/>
      <c r="HM38" s="613"/>
      <c r="HN38" s="613"/>
      <c r="HO38" s="613"/>
      <c r="HP38" s="613"/>
      <c r="HQ38" s="613"/>
      <c r="HR38" s="613"/>
      <c r="HS38" s="613"/>
      <c r="HT38" s="613"/>
      <c r="HU38" s="613"/>
      <c r="HV38" s="613"/>
      <c r="HW38" s="613"/>
    </row>
    <row r="39" spans="1:231" x14ac:dyDescent="0.2">
      <c r="A39" s="167" t="s">
        <v>675</v>
      </c>
      <c r="B39" s="616">
        <v>70.75</v>
      </c>
      <c r="C39" s="642"/>
      <c r="D39" s="616">
        <v>69.450999999999993</v>
      </c>
      <c r="E39" s="642"/>
      <c r="F39" s="616">
        <v>66.22</v>
      </c>
      <c r="G39" s="642"/>
      <c r="H39" s="615">
        <f t="shared" si="2"/>
        <v>95.347799167758566</v>
      </c>
      <c r="I39" s="613" t="s">
        <v>388</v>
      </c>
      <c r="J39" s="613"/>
      <c r="K39" s="613"/>
      <c r="L39" s="613"/>
      <c r="M39" s="613"/>
      <c r="N39" s="613"/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3"/>
      <c r="AM39" s="613"/>
      <c r="AN39" s="613"/>
      <c r="AO39" s="613"/>
      <c r="AP39" s="613"/>
      <c r="AQ39" s="613"/>
      <c r="AR39" s="613"/>
      <c r="AS39" s="613"/>
      <c r="AT39" s="613"/>
      <c r="AU39" s="613"/>
      <c r="AV39" s="613"/>
      <c r="AW39" s="613"/>
      <c r="AX39" s="613"/>
      <c r="AY39" s="613"/>
      <c r="AZ39" s="613"/>
      <c r="BA39" s="613"/>
      <c r="BB39" s="613"/>
      <c r="BC39" s="613"/>
      <c r="BD39" s="613"/>
      <c r="BE39" s="613"/>
      <c r="BF39" s="613"/>
      <c r="BG39" s="613"/>
      <c r="BH39" s="613"/>
      <c r="BI39" s="613"/>
      <c r="BJ39" s="613"/>
      <c r="BK39" s="613"/>
      <c r="BL39" s="613"/>
      <c r="BM39" s="613"/>
      <c r="BN39" s="613"/>
      <c r="BO39" s="613"/>
      <c r="BP39" s="613"/>
      <c r="BQ39" s="613"/>
      <c r="BR39" s="613"/>
      <c r="BS39" s="613"/>
      <c r="BT39" s="613"/>
      <c r="BU39" s="613"/>
      <c r="BV39" s="613"/>
      <c r="BW39" s="613"/>
      <c r="BX39" s="613"/>
      <c r="BY39" s="613"/>
      <c r="BZ39" s="613"/>
      <c r="CA39" s="613"/>
      <c r="CB39" s="613"/>
      <c r="CC39" s="613"/>
      <c r="CD39" s="613"/>
      <c r="CE39" s="613"/>
      <c r="CF39" s="613"/>
      <c r="CG39" s="613"/>
      <c r="CH39" s="613"/>
      <c r="CI39" s="613"/>
      <c r="CJ39" s="613"/>
      <c r="CK39" s="613"/>
      <c r="CL39" s="613"/>
      <c r="CM39" s="613"/>
      <c r="CN39" s="613"/>
      <c r="CO39" s="613"/>
      <c r="CP39" s="613"/>
      <c r="CQ39" s="613"/>
      <c r="CR39" s="613"/>
      <c r="CS39" s="613"/>
      <c r="CT39" s="613"/>
      <c r="CU39" s="613"/>
      <c r="CV39" s="613"/>
      <c r="CW39" s="613"/>
      <c r="CX39" s="613"/>
      <c r="CY39" s="613"/>
      <c r="CZ39" s="613"/>
      <c r="DA39" s="613"/>
      <c r="DB39" s="613"/>
      <c r="DC39" s="613"/>
      <c r="DD39" s="613"/>
      <c r="DE39" s="613"/>
      <c r="DF39" s="613"/>
      <c r="DG39" s="613"/>
      <c r="DH39" s="613"/>
      <c r="DI39" s="613"/>
      <c r="DJ39" s="613"/>
      <c r="DK39" s="613"/>
      <c r="DL39" s="613"/>
      <c r="DM39" s="613"/>
      <c r="DN39" s="613"/>
      <c r="DO39" s="613"/>
      <c r="DP39" s="613"/>
      <c r="DQ39" s="613"/>
      <c r="DR39" s="613"/>
      <c r="DS39" s="613"/>
      <c r="DT39" s="613"/>
      <c r="DU39" s="613"/>
      <c r="DV39" s="613"/>
      <c r="DW39" s="613"/>
      <c r="DX39" s="613"/>
      <c r="DY39" s="613"/>
      <c r="DZ39" s="613"/>
      <c r="EA39" s="613"/>
      <c r="EB39" s="613"/>
      <c r="EC39" s="613"/>
      <c r="ED39" s="613"/>
      <c r="EE39" s="613"/>
      <c r="EF39" s="613"/>
      <c r="EG39" s="613"/>
      <c r="EH39" s="613"/>
      <c r="EI39" s="613"/>
      <c r="EJ39" s="613"/>
      <c r="EK39" s="613"/>
      <c r="EL39" s="613"/>
      <c r="EM39" s="613"/>
      <c r="EN39" s="613"/>
      <c r="EO39" s="613"/>
      <c r="EP39" s="613"/>
      <c r="EQ39" s="613"/>
      <c r="ER39" s="613"/>
      <c r="ES39" s="613"/>
      <c r="ET39" s="613"/>
      <c r="EU39" s="613"/>
      <c r="EV39" s="613"/>
      <c r="EW39" s="613"/>
      <c r="EX39" s="613"/>
      <c r="EY39" s="613"/>
      <c r="EZ39" s="613"/>
      <c r="FA39" s="613"/>
      <c r="FB39" s="613"/>
      <c r="FC39" s="613"/>
      <c r="FD39" s="613"/>
      <c r="FE39" s="613"/>
      <c r="FF39" s="613"/>
      <c r="FG39" s="613"/>
      <c r="FH39" s="613"/>
      <c r="FI39" s="613"/>
      <c r="FJ39" s="613"/>
      <c r="FK39" s="613"/>
      <c r="FL39" s="613"/>
      <c r="FM39" s="613"/>
      <c r="FN39" s="613"/>
      <c r="FO39" s="613"/>
      <c r="FP39" s="613"/>
      <c r="FQ39" s="613"/>
      <c r="FR39" s="613"/>
      <c r="FS39" s="613"/>
      <c r="FT39" s="613"/>
      <c r="FU39" s="613"/>
      <c r="FV39" s="613"/>
      <c r="FW39" s="613"/>
      <c r="FX39" s="613"/>
      <c r="FY39" s="613"/>
      <c r="FZ39" s="613"/>
      <c r="GA39" s="613"/>
      <c r="GB39" s="613"/>
      <c r="GC39" s="613"/>
      <c r="GD39" s="613"/>
      <c r="GE39" s="613"/>
      <c r="GF39" s="613"/>
      <c r="GG39" s="613"/>
      <c r="GH39" s="613"/>
      <c r="GI39" s="613"/>
      <c r="GJ39" s="613"/>
      <c r="GK39" s="613"/>
      <c r="GL39" s="613"/>
      <c r="GM39" s="613"/>
      <c r="GN39" s="613"/>
      <c r="GO39" s="613"/>
      <c r="GP39" s="613"/>
      <c r="GQ39" s="613"/>
      <c r="GR39" s="613"/>
      <c r="GS39" s="613"/>
      <c r="GT39" s="613"/>
      <c r="GU39" s="613"/>
      <c r="GV39" s="613"/>
      <c r="GW39" s="613"/>
      <c r="GX39" s="613"/>
      <c r="GY39" s="613"/>
      <c r="GZ39" s="613"/>
      <c r="HA39" s="613"/>
      <c r="HB39" s="613"/>
      <c r="HC39" s="613"/>
      <c r="HD39" s="613"/>
      <c r="HE39" s="613"/>
      <c r="HF39" s="613"/>
      <c r="HG39" s="613"/>
      <c r="HH39" s="613"/>
      <c r="HI39" s="613"/>
      <c r="HJ39" s="613"/>
      <c r="HK39" s="613"/>
      <c r="HL39" s="613"/>
      <c r="HM39" s="613"/>
      <c r="HN39" s="613"/>
      <c r="HO39" s="613"/>
      <c r="HP39" s="613"/>
      <c r="HQ39" s="613"/>
      <c r="HR39" s="613"/>
      <c r="HS39" s="613"/>
      <c r="HT39" s="613"/>
      <c r="HU39" s="613"/>
      <c r="HV39" s="613"/>
      <c r="HW39" s="613"/>
    </row>
    <row r="40" spans="1:231" x14ac:dyDescent="0.2">
      <c r="A40" s="618" t="s">
        <v>676</v>
      </c>
      <c r="B40" s="619">
        <f>SUM(B37:B39)</f>
        <v>239.78500000000003</v>
      </c>
      <c r="C40" s="643"/>
      <c r="D40" s="619">
        <f>SUM(D37:D39)</f>
        <v>245.71899999999999</v>
      </c>
      <c r="E40" s="643"/>
      <c r="F40" s="619">
        <f>SUM(F37:F39)</f>
        <v>249.44300000000001</v>
      </c>
      <c r="G40" s="643"/>
      <c r="H40" s="615">
        <f t="shared" si="2"/>
        <v>101.51555231789159</v>
      </c>
      <c r="I40" s="620" t="s">
        <v>389</v>
      </c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3"/>
      <c r="AD40" s="613"/>
      <c r="AE40" s="613"/>
      <c r="AF40" s="613"/>
      <c r="AG40" s="613"/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  <c r="AR40" s="613"/>
      <c r="AS40" s="613"/>
      <c r="AT40" s="613"/>
      <c r="AU40" s="613"/>
      <c r="AV40" s="613"/>
      <c r="AW40" s="613"/>
      <c r="AX40" s="613"/>
      <c r="AY40" s="613"/>
      <c r="AZ40" s="613"/>
      <c r="BA40" s="613"/>
      <c r="BB40" s="613"/>
      <c r="BC40" s="613"/>
      <c r="BD40" s="613"/>
      <c r="BE40" s="613"/>
      <c r="BF40" s="613"/>
      <c r="BG40" s="613"/>
      <c r="BH40" s="613"/>
      <c r="BI40" s="613"/>
      <c r="BJ40" s="613"/>
      <c r="BK40" s="613"/>
      <c r="BL40" s="613"/>
      <c r="BM40" s="613"/>
      <c r="BN40" s="613"/>
      <c r="BO40" s="613"/>
      <c r="BP40" s="613"/>
      <c r="BQ40" s="613"/>
      <c r="BR40" s="613"/>
      <c r="BS40" s="613"/>
      <c r="BT40" s="613"/>
      <c r="BU40" s="613"/>
      <c r="BV40" s="613"/>
      <c r="BW40" s="613"/>
      <c r="BX40" s="613"/>
      <c r="BY40" s="613"/>
      <c r="BZ40" s="613"/>
      <c r="CA40" s="613"/>
      <c r="CB40" s="613"/>
      <c r="CC40" s="613"/>
      <c r="CD40" s="613"/>
      <c r="CE40" s="613"/>
      <c r="CF40" s="613"/>
      <c r="CG40" s="613"/>
      <c r="CH40" s="613"/>
      <c r="CI40" s="613"/>
      <c r="CJ40" s="613"/>
      <c r="CK40" s="613"/>
      <c r="CL40" s="613"/>
      <c r="CM40" s="613"/>
      <c r="CN40" s="613"/>
      <c r="CO40" s="613"/>
      <c r="CP40" s="613"/>
      <c r="CQ40" s="613"/>
      <c r="CR40" s="613"/>
      <c r="CS40" s="613"/>
      <c r="CT40" s="613"/>
      <c r="CU40" s="613"/>
      <c r="CV40" s="613"/>
      <c r="CW40" s="613"/>
      <c r="CX40" s="613"/>
      <c r="CY40" s="613"/>
      <c r="CZ40" s="613"/>
      <c r="DA40" s="613"/>
      <c r="DB40" s="613"/>
      <c r="DC40" s="613"/>
      <c r="DD40" s="613"/>
      <c r="DE40" s="613"/>
      <c r="DF40" s="613"/>
      <c r="DG40" s="613"/>
      <c r="DH40" s="613"/>
      <c r="DI40" s="613"/>
      <c r="DJ40" s="613"/>
      <c r="DK40" s="613"/>
      <c r="DL40" s="613"/>
      <c r="DM40" s="613"/>
      <c r="DN40" s="613"/>
      <c r="DO40" s="613"/>
      <c r="DP40" s="613"/>
      <c r="DQ40" s="613"/>
      <c r="DR40" s="613"/>
      <c r="DS40" s="613"/>
      <c r="DT40" s="613"/>
      <c r="DU40" s="613"/>
      <c r="DV40" s="613"/>
      <c r="DW40" s="613"/>
      <c r="DX40" s="613"/>
      <c r="DY40" s="613"/>
      <c r="DZ40" s="613"/>
      <c r="EA40" s="613"/>
      <c r="EB40" s="613"/>
      <c r="EC40" s="613"/>
      <c r="ED40" s="613"/>
      <c r="EE40" s="613"/>
      <c r="EF40" s="613"/>
      <c r="EG40" s="613"/>
      <c r="EH40" s="613"/>
      <c r="EI40" s="613"/>
      <c r="EJ40" s="613"/>
      <c r="EK40" s="613"/>
      <c r="EL40" s="613"/>
      <c r="EM40" s="613"/>
      <c r="EN40" s="613"/>
      <c r="EO40" s="613"/>
      <c r="EP40" s="613"/>
      <c r="EQ40" s="613"/>
      <c r="ER40" s="613"/>
      <c r="ES40" s="613"/>
      <c r="ET40" s="613"/>
      <c r="EU40" s="613"/>
      <c r="EV40" s="613"/>
      <c r="EW40" s="613"/>
      <c r="EX40" s="613"/>
      <c r="EY40" s="613"/>
      <c r="EZ40" s="613"/>
      <c r="FA40" s="613"/>
      <c r="FB40" s="613"/>
      <c r="FC40" s="613"/>
      <c r="FD40" s="613"/>
      <c r="FE40" s="613"/>
      <c r="FF40" s="613"/>
      <c r="FG40" s="613"/>
      <c r="FH40" s="613"/>
      <c r="FI40" s="613"/>
      <c r="FJ40" s="613"/>
      <c r="FK40" s="613"/>
      <c r="FL40" s="613"/>
      <c r="FM40" s="613"/>
      <c r="FN40" s="613"/>
      <c r="FO40" s="613"/>
      <c r="FP40" s="613"/>
      <c r="FQ40" s="613"/>
      <c r="FR40" s="613"/>
      <c r="FS40" s="613"/>
      <c r="FT40" s="613"/>
      <c r="FU40" s="613"/>
      <c r="FV40" s="613"/>
      <c r="FW40" s="613"/>
      <c r="FX40" s="613"/>
      <c r="FY40" s="613"/>
      <c r="FZ40" s="613"/>
      <c r="GA40" s="613"/>
      <c r="GB40" s="613"/>
      <c r="GC40" s="613"/>
      <c r="GD40" s="613"/>
      <c r="GE40" s="613"/>
      <c r="GF40" s="613"/>
      <c r="GG40" s="613"/>
      <c r="GH40" s="613"/>
      <c r="GI40" s="613"/>
      <c r="GJ40" s="613"/>
      <c r="GK40" s="613"/>
      <c r="GL40" s="613"/>
      <c r="GM40" s="613"/>
      <c r="GN40" s="613"/>
      <c r="GO40" s="613"/>
      <c r="GP40" s="613"/>
      <c r="GQ40" s="613"/>
      <c r="GR40" s="613"/>
      <c r="GS40" s="613"/>
      <c r="GT40" s="613"/>
      <c r="GU40" s="613"/>
      <c r="GV40" s="613"/>
      <c r="GW40" s="613"/>
      <c r="GX40" s="613"/>
      <c r="GY40" s="613"/>
      <c r="GZ40" s="613"/>
      <c r="HA40" s="613"/>
      <c r="HB40" s="613"/>
      <c r="HC40" s="613"/>
      <c r="HD40" s="613"/>
      <c r="HE40" s="613"/>
      <c r="HF40" s="613"/>
      <c r="HG40" s="613"/>
      <c r="HH40" s="613"/>
      <c r="HI40" s="613"/>
      <c r="HJ40" s="613"/>
      <c r="HK40" s="613"/>
      <c r="HL40" s="613"/>
      <c r="HM40" s="613"/>
      <c r="HN40" s="613"/>
      <c r="HO40" s="613"/>
      <c r="HP40" s="613"/>
      <c r="HQ40" s="613"/>
      <c r="HR40" s="613"/>
      <c r="HS40" s="613"/>
      <c r="HT40" s="613"/>
      <c r="HU40" s="613"/>
      <c r="HV40" s="613"/>
      <c r="HW40" s="613"/>
    </row>
    <row r="41" spans="1:231" x14ac:dyDescent="0.2">
      <c r="A41" s="618" t="s">
        <v>677</v>
      </c>
      <c r="B41" s="619">
        <f>+B35+B40</f>
        <v>343.96300000000002</v>
      </c>
      <c r="C41" s="643"/>
      <c r="D41" s="619">
        <f>+D35+D40</f>
        <v>315.56399999999996</v>
      </c>
      <c r="E41" s="643"/>
      <c r="F41" s="619">
        <f>+F35+F40</f>
        <v>345.93100000000004</v>
      </c>
      <c r="G41" s="643"/>
      <c r="H41" s="615">
        <f t="shared" si="2"/>
        <v>109.62308755117824</v>
      </c>
      <c r="I41" s="620" t="s">
        <v>390</v>
      </c>
      <c r="J41" s="613"/>
      <c r="K41" s="613"/>
      <c r="L41" s="613"/>
      <c r="M41" s="613"/>
      <c r="N41" s="613"/>
      <c r="O41" s="613"/>
      <c r="P41" s="613"/>
      <c r="Q41" s="613"/>
      <c r="R41" s="613"/>
      <c r="S41" s="613"/>
      <c r="T41" s="613"/>
      <c r="U41" s="613"/>
      <c r="V41" s="613"/>
      <c r="W41" s="613"/>
      <c r="X41" s="613"/>
      <c r="Y41" s="613"/>
      <c r="Z41" s="613"/>
      <c r="AA41" s="613"/>
      <c r="AB41" s="613"/>
      <c r="AC41" s="613"/>
      <c r="AD41" s="613"/>
      <c r="AE41" s="613"/>
      <c r="AF41" s="613"/>
      <c r="AG41" s="613"/>
      <c r="AH41" s="613"/>
      <c r="AI41" s="613"/>
      <c r="AJ41" s="613"/>
      <c r="AK41" s="613"/>
      <c r="AL41" s="613"/>
      <c r="AM41" s="613"/>
      <c r="AN41" s="613"/>
      <c r="AO41" s="613"/>
      <c r="AP41" s="613"/>
      <c r="AQ41" s="613"/>
      <c r="AR41" s="613"/>
      <c r="AS41" s="613"/>
      <c r="AT41" s="613"/>
      <c r="AU41" s="613"/>
      <c r="AV41" s="613"/>
      <c r="AW41" s="613"/>
      <c r="AX41" s="613"/>
      <c r="AY41" s="613"/>
      <c r="AZ41" s="613"/>
      <c r="BA41" s="613"/>
      <c r="BB41" s="613"/>
      <c r="BC41" s="613"/>
      <c r="BD41" s="613"/>
      <c r="BE41" s="613"/>
      <c r="BF41" s="613"/>
      <c r="BG41" s="613"/>
      <c r="BH41" s="613"/>
      <c r="BI41" s="613"/>
      <c r="BJ41" s="613"/>
      <c r="BK41" s="613"/>
      <c r="BL41" s="613"/>
      <c r="BM41" s="613"/>
      <c r="BN41" s="613"/>
      <c r="BO41" s="613"/>
      <c r="BP41" s="613"/>
      <c r="BQ41" s="613"/>
      <c r="BR41" s="613"/>
      <c r="BS41" s="613"/>
      <c r="BT41" s="613"/>
      <c r="BU41" s="613"/>
      <c r="BV41" s="613"/>
      <c r="BW41" s="613"/>
      <c r="BX41" s="613"/>
      <c r="BY41" s="613"/>
      <c r="BZ41" s="613"/>
      <c r="CA41" s="613"/>
      <c r="CB41" s="613"/>
      <c r="CC41" s="613"/>
      <c r="CD41" s="613"/>
      <c r="CE41" s="613"/>
      <c r="CF41" s="613"/>
      <c r="CG41" s="613"/>
      <c r="CH41" s="613"/>
      <c r="CI41" s="613"/>
      <c r="CJ41" s="613"/>
      <c r="CK41" s="613"/>
      <c r="CL41" s="613"/>
      <c r="CM41" s="613"/>
      <c r="CN41" s="613"/>
      <c r="CO41" s="613"/>
      <c r="CP41" s="613"/>
      <c r="CQ41" s="613"/>
      <c r="CR41" s="613"/>
      <c r="CS41" s="613"/>
      <c r="CT41" s="613"/>
      <c r="CU41" s="613"/>
      <c r="CV41" s="613"/>
      <c r="CW41" s="613"/>
      <c r="CX41" s="613"/>
      <c r="CY41" s="613"/>
      <c r="CZ41" s="613"/>
      <c r="DA41" s="613"/>
      <c r="DB41" s="613"/>
      <c r="DC41" s="613"/>
      <c r="DD41" s="613"/>
      <c r="DE41" s="613"/>
      <c r="DF41" s="613"/>
      <c r="DG41" s="613"/>
      <c r="DH41" s="613"/>
      <c r="DI41" s="613"/>
      <c r="DJ41" s="613"/>
      <c r="DK41" s="613"/>
      <c r="DL41" s="613"/>
      <c r="DM41" s="613"/>
      <c r="DN41" s="613"/>
      <c r="DO41" s="613"/>
      <c r="DP41" s="613"/>
      <c r="DQ41" s="613"/>
      <c r="DR41" s="613"/>
      <c r="DS41" s="613"/>
      <c r="DT41" s="613"/>
      <c r="DU41" s="613"/>
      <c r="DV41" s="613"/>
      <c r="DW41" s="613"/>
      <c r="DX41" s="613"/>
      <c r="DY41" s="613"/>
      <c r="DZ41" s="613"/>
      <c r="EA41" s="613"/>
      <c r="EB41" s="613"/>
      <c r="EC41" s="613"/>
      <c r="ED41" s="613"/>
      <c r="EE41" s="613"/>
      <c r="EF41" s="613"/>
      <c r="EG41" s="613"/>
      <c r="EH41" s="613"/>
      <c r="EI41" s="613"/>
      <c r="EJ41" s="613"/>
      <c r="EK41" s="613"/>
      <c r="EL41" s="613"/>
      <c r="EM41" s="613"/>
      <c r="EN41" s="613"/>
      <c r="EO41" s="613"/>
      <c r="EP41" s="613"/>
      <c r="EQ41" s="613"/>
      <c r="ER41" s="613"/>
      <c r="ES41" s="613"/>
      <c r="ET41" s="613"/>
      <c r="EU41" s="613"/>
      <c r="EV41" s="613"/>
      <c r="EW41" s="613"/>
      <c r="EX41" s="613"/>
      <c r="EY41" s="613"/>
      <c r="EZ41" s="613"/>
      <c r="FA41" s="613"/>
      <c r="FB41" s="613"/>
      <c r="FC41" s="613"/>
      <c r="FD41" s="613"/>
      <c r="FE41" s="613"/>
      <c r="FF41" s="613"/>
      <c r="FG41" s="613"/>
      <c r="FH41" s="613"/>
      <c r="FI41" s="613"/>
      <c r="FJ41" s="613"/>
      <c r="FK41" s="613"/>
      <c r="FL41" s="613"/>
      <c r="FM41" s="613"/>
      <c r="FN41" s="613"/>
      <c r="FO41" s="613"/>
      <c r="FP41" s="613"/>
      <c r="FQ41" s="613"/>
      <c r="FR41" s="613"/>
      <c r="FS41" s="613"/>
      <c r="FT41" s="613"/>
      <c r="FU41" s="613"/>
      <c r="FV41" s="613"/>
      <c r="FW41" s="613"/>
      <c r="FX41" s="613"/>
      <c r="FY41" s="613"/>
      <c r="FZ41" s="613"/>
      <c r="GA41" s="613"/>
      <c r="GB41" s="613"/>
      <c r="GC41" s="613"/>
      <c r="GD41" s="613"/>
      <c r="GE41" s="613"/>
      <c r="GF41" s="613"/>
      <c r="GG41" s="613"/>
      <c r="GH41" s="613"/>
      <c r="GI41" s="613"/>
      <c r="GJ41" s="613"/>
      <c r="GK41" s="613"/>
      <c r="GL41" s="613"/>
      <c r="GM41" s="613"/>
      <c r="GN41" s="613"/>
      <c r="GO41" s="613"/>
      <c r="GP41" s="613"/>
      <c r="GQ41" s="613"/>
      <c r="GR41" s="613"/>
      <c r="GS41" s="613"/>
      <c r="GT41" s="613"/>
      <c r="GU41" s="613"/>
      <c r="GV41" s="613"/>
      <c r="GW41" s="613"/>
      <c r="GX41" s="613"/>
      <c r="GY41" s="613"/>
      <c r="GZ41" s="613"/>
      <c r="HA41" s="613"/>
      <c r="HB41" s="613"/>
      <c r="HC41" s="613"/>
      <c r="HD41" s="613"/>
      <c r="HE41" s="613"/>
      <c r="HF41" s="613"/>
      <c r="HG41" s="613"/>
      <c r="HH41" s="613"/>
      <c r="HI41" s="613"/>
      <c r="HJ41" s="613"/>
      <c r="HK41" s="613"/>
      <c r="HL41" s="613"/>
      <c r="HM41" s="613"/>
      <c r="HN41" s="613"/>
      <c r="HO41" s="613"/>
      <c r="HP41" s="613"/>
      <c r="HQ41" s="613"/>
      <c r="HR41" s="613"/>
      <c r="HS41" s="613"/>
      <c r="HT41" s="613"/>
      <c r="HU41" s="613"/>
      <c r="HV41" s="613"/>
      <c r="HW41" s="613"/>
    </row>
    <row r="42" spans="1:231" x14ac:dyDescent="0.2">
      <c r="A42" s="618" t="s">
        <v>678</v>
      </c>
      <c r="B42" s="619">
        <v>67.462999999999994</v>
      </c>
      <c r="C42" s="643"/>
      <c r="D42" s="619">
        <v>132.37100000000001</v>
      </c>
      <c r="E42" s="643"/>
      <c r="F42" s="619">
        <v>152.9</v>
      </c>
      <c r="G42" s="643"/>
      <c r="H42" s="615">
        <f t="shared" si="2"/>
        <v>115.50868392623761</v>
      </c>
      <c r="I42" s="613" t="s">
        <v>391</v>
      </c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613"/>
      <c r="U42" s="613"/>
      <c r="V42" s="613"/>
      <c r="W42" s="613"/>
      <c r="X42" s="613"/>
      <c r="Y42" s="613"/>
      <c r="Z42" s="613"/>
      <c r="AA42" s="613"/>
      <c r="AB42" s="613"/>
      <c r="AC42" s="613"/>
      <c r="AD42" s="613"/>
      <c r="AE42" s="613"/>
      <c r="AF42" s="613"/>
      <c r="AG42" s="613"/>
      <c r="AH42" s="613"/>
      <c r="AI42" s="613"/>
      <c r="AJ42" s="613"/>
      <c r="AK42" s="613"/>
      <c r="AL42" s="613"/>
      <c r="AM42" s="613"/>
      <c r="AN42" s="613"/>
      <c r="AO42" s="613"/>
      <c r="AP42" s="613"/>
      <c r="AQ42" s="613"/>
      <c r="AR42" s="613"/>
      <c r="AS42" s="613"/>
      <c r="AT42" s="613"/>
      <c r="AU42" s="613"/>
      <c r="AV42" s="613"/>
      <c r="AW42" s="613"/>
      <c r="AX42" s="613"/>
      <c r="AY42" s="613"/>
      <c r="AZ42" s="613"/>
      <c r="BA42" s="613"/>
      <c r="BB42" s="613"/>
      <c r="BC42" s="613"/>
      <c r="BD42" s="613"/>
      <c r="BE42" s="613"/>
      <c r="BF42" s="613"/>
      <c r="BG42" s="613"/>
      <c r="BH42" s="613"/>
      <c r="BI42" s="613"/>
      <c r="BJ42" s="613"/>
      <c r="BK42" s="613"/>
      <c r="BL42" s="613"/>
      <c r="BM42" s="613"/>
      <c r="BN42" s="613"/>
      <c r="BO42" s="613"/>
      <c r="BP42" s="613"/>
      <c r="BQ42" s="613"/>
      <c r="BR42" s="613"/>
      <c r="BS42" s="613"/>
      <c r="BT42" s="613"/>
      <c r="BU42" s="613"/>
      <c r="BV42" s="613"/>
      <c r="BW42" s="613"/>
      <c r="BX42" s="613"/>
      <c r="BY42" s="613"/>
      <c r="BZ42" s="613"/>
      <c r="CA42" s="613"/>
      <c r="CB42" s="613"/>
      <c r="CC42" s="613"/>
      <c r="CD42" s="613"/>
      <c r="CE42" s="613"/>
      <c r="CF42" s="613"/>
      <c r="CG42" s="613"/>
      <c r="CH42" s="613"/>
      <c r="CI42" s="613"/>
      <c r="CJ42" s="613"/>
      <c r="CK42" s="613"/>
      <c r="CL42" s="613"/>
      <c r="CM42" s="613"/>
      <c r="CN42" s="613"/>
      <c r="CO42" s="613"/>
      <c r="CP42" s="613"/>
      <c r="CQ42" s="613"/>
      <c r="CR42" s="613"/>
      <c r="CS42" s="613"/>
      <c r="CT42" s="613"/>
      <c r="CU42" s="613"/>
      <c r="CV42" s="613"/>
      <c r="CW42" s="613"/>
      <c r="CX42" s="613"/>
      <c r="CY42" s="613"/>
      <c r="CZ42" s="613"/>
      <c r="DA42" s="613"/>
      <c r="DB42" s="613"/>
      <c r="DC42" s="613"/>
      <c r="DD42" s="613"/>
      <c r="DE42" s="613"/>
      <c r="DF42" s="613"/>
      <c r="DG42" s="613"/>
      <c r="DH42" s="613"/>
      <c r="DI42" s="613"/>
      <c r="DJ42" s="613"/>
      <c r="DK42" s="613"/>
      <c r="DL42" s="613"/>
      <c r="DM42" s="613"/>
      <c r="DN42" s="613"/>
      <c r="DO42" s="613"/>
      <c r="DP42" s="613"/>
      <c r="DQ42" s="613"/>
      <c r="DR42" s="613"/>
      <c r="DS42" s="613"/>
      <c r="DT42" s="613"/>
      <c r="DU42" s="613"/>
      <c r="DV42" s="613"/>
      <c r="DW42" s="613"/>
      <c r="DX42" s="613"/>
      <c r="DY42" s="613"/>
      <c r="DZ42" s="613"/>
      <c r="EA42" s="613"/>
      <c r="EB42" s="613"/>
      <c r="EC42" s="613"/>
      <c r="ED42" s="613"/>
      <c r="EE42" s="613"/>
      <c r="EF42" s="613"/>
      <c r="EG42" s="613"/>
      <c r="EH42" s="613"/>
      <c r="EI42" s="613"/>
      <c r="EJ42" s="613"/>
      <c r="EK42" s="613"/>
      <c r="EL42" s="613"/>
      <c r="EM42" s="613"/>
      <c r="EN42" s="613"/>
      <c r="EO42" s="613"/>
      <c r="EP42" s="613"/>
      <c r="EQ42" s="613"/>
      <c r="ER42" s="613"/>
      <c r="ES42" s="613"/>
      <c r="ET42" s="613"/>
      <c r="EU42" s="613"/>
      <c r="EV42" s="613"/>
      <c r="EW42" s="613"/>
      <c r="EX42" s="613"/>
      <c r="EY42" s="613"/>
      <c r="EZ42" s="613"/>
      <c r="FA42" s="613"/>
      <c r="FB42" s="613"/>
      <c r="FC42" s="613"/>
      <c r="FD42" s="613"/>
      <c r="FE42" s="613"/>
      <c r="FF42" s="613"/>
      <c r="FG42" s="613"/>
      <c r="FH42" s="613"/>
      <c r="FI42" s="613"/>
      <c r="FJ42" s="613"/>
      <c r="FK42" s="613"/>
      <c r="FL42" s="613"/>
      <c r="FM42" s="613"/>
      <c r="FN42" s="613"/>
      <c r="FO42" s="613"/>
      <c r="FP42" s="613"/>
      <c r="FQ42" s="613"/>
      <c r="FR42" s="613"/>
      <c r="FS42" s="613"/>
      <c r="FT42" s="613"/>
      <c r="FU42" s="613"/>
      <c r="FV42" s="613"/>
      <c r="FW42" s="613"/>
      <c r="FX42" s="613"/>
      <c r="FY42" s="613"/>
      <c r="FZ42" s="613"/>
      <c r="GA42" s="613"/>
      <c r="GB42" s="613"/>
      <c r="GC42" s="613"/>
      <c r="GD42" s="613"/>
      <c r="GE42" s="613"/>
      <c r="GF42" s="613"/>
      <c r="GG42" s="613"/>
      <c r="GH42" s="613"/>
      <c r="GI42" s="613"/>
      <c r="GJ42" s="613"/>
      <c r="GK42" s="613"/>
      <c r="GL42" s="613"/>
      <c r="GM42" s="613"/>
      <c r="GN42" s="613"/>
      <c r="GO42" s="613"/>
      <c r="GP42" s="613"/>
      <c r="GQ42" s="613"/>
      <c r="GR42" s="613"/>
      <c r="GS42" s="613"/>
      <c r="GT42" s="613"/>
      <c r="GU42" s="613"/>
      <c r="GV42" s="613"/>
      <c r="GW42" s="613"/>
      <c r="GX42" s="613"/>
      <c r="GY42" s="613"/>
      <c r="GZ42" s="613"/>
      <c r="HA42" s="613"/>
      <c r="HB42" s="613"/>
      <c r="HC42" s="613"/>
      <c r="HD42" s="613"/>
      <c r="HE42" s="613"/>
      <c r="HF42" s="613"/>
      <c r="HG42" s="613"/>
      <c r="HH42" s="613"/>
      <c r="HI42" s="613"/>
      <c r="HJ42" s="613"/>
      <c r="HK42" s="613"/>
      <c r="HL42" s="613"/>
      <c r="HM42" s="613"/>
      <c r="HN42" s="613"/>
      <c r="HO42" s="613"/>
      <c r="HP42" s="613"/>
      <c r="HQ42" s="613"/>
      <c r="HR42" s="613"/>
      <c r="HS42" s="613"/>
      <c r="HT42" s="613"/>
      <c r="HU42" s="613"/>
      <c r="HV42" s="613"/>
      <c r="HW42" s="613"/>
    </row>
    <row r="43" spans="1:231" x14ac:dyDescent="0.2">
      <c r="A43" s="167" t="s">
        <v>679</v>
      </c>
      <c r="B43" s="616">
        <v>10.606</v>
      </c>
      <c r="C43" s="642"/>
      <c r="D43" s="616">
        <v>7.7110000000000003</v>
      </c>
      <c r="E43" s="642"/>
      <c r="F43" s="616">
        <v>0</v>
      </c>
      <c r="G43" s="642"/>
      <c r="H43" s="615">
        <f t="shared" si="2"/>
        <v>0</v>
      </c>
      <c r="I43" s="613" t="s">
        <v>392</v>
      </c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613"/>
      <c r="AM43" s="613"/>
      <c r="AN43" s="613"/>
      <c r="AO43" s="613"/>
      <c r="AP43" s="613"/>
      <c r="AQ43" s="613"/>
      <c r="AR43" s="613"/>
      <c r="AS43" s="613"/>
      <c r="AT43" s="613"/>
      <c r="AU43" s="613"/>
      <c r="AV43" s="613"/>
      <c r="AW43" s="613"/>
      <c r="AX43" s="613"/>
      <c r="AY43" s="613"/>
      <c r="AZ43" s="613"/>
      <c r="BA43" s="613"/>
      <c r="BB43" s="613"/>
      <c r="BC43" s="613"/>
      <c r="BD43" s="613"/>
      <c r="BE43" s="613"/>
      <c r="BF43" s="613"/>
      <c r="BG43" s="613"/>
      <c r="BH43" s="613"/>
      <c r="BI43" s="613"/>
      <c r="BJ43" s="613"/>
      <c r="BK43" s="613"/>
      <c r="BL43" s="613"/>
      <c r="BM43" s="613"/>
      <c r="BN43" s="613"/>
      <c r="BO43" s="613"/>
      <c r="BP43" s="613"/>
      <c r="BQ43" s="613"/>
      <c r="BR43" s="613"/>
      <c r="BS43" s="613"/>
      <c r="BT43" s="613"/>
      <c r="BU43" s="613"/>
      <c r="BV43" s="613"/>
      <c r="BW43" s="613"/>
      <c r="BX43" s="613"/>
      <c r="BY43" s="613"/>
      <c r="BZ43" s="613"/>
      <c r="CA43" s="613"/>
      <c r="CB43" s="613"/>
      <c r="CC43" s="613"/>
      <c r="CD43" s="613"/>
      <c r="CE43" s="613"/>
      <c r="CF43" s="613"/>
      <c r="CG43" s="613"/>
      <c r="CH43" s="613"/>
      <c r="CI43" s="613"/>
      <c r="CJ43" s="613"/>
      <c r="CK43" s="613"/>
      <c r="CL43" s="613"/>
      <c r="CM43" s="613"/>
      <c r="CN43" s="613"/>
      <c r="CO43" s="613"/>
      <c r="CP43" s="613"/>
      <c r="CQ43" s="613"/>
      <c r="CR43" s="613"/>
      <c r="CS43" s="613"/>
      <c r="CT43" s="613"/>
      <c r="CU43" s="613"/>
      <c r="CV43" s="613"/>
      <c r="CW43" s="613"/>
      <c r="CX43" s="613"/>
      <c r="CY43" s="613"/>
      <c r="CZ43" s="613"/>
      <c r="DA43" s="613"/>
      <c r="DB43" s="613"/>
      <c r="DC43" s="613"/>
      <c r="DD43" s="613"/>
      <c r="DE43" s="613"/>
      <c r="DF43" s="613"/>
      <c r="DG43" s="613"/>
      <c r="DH43" s="613"/>
      <c r="DI43" s="613"/>
      <c r="DJ43" s="613"/>
      <c r="DK43" s="613"/>
      <c r="DL43" s="613"/>
      <c r="DM43" s="613"/>
      <c r="DN43" s="613"/>
      <c r="DO43" s="613"/>
      <c r="DP43" s="613"/>
      <c r="DQ43" s="613"/>
      <c r="DR43" s="613"/>
      <c r="DS43" s="613"/>
      <c r="DT43" s="613"/>
      <c r="DU43" s="613"/>
      <c r="DV43" s="613"/>
      <c r="DW43" s="613"/>
      <c r="DX43" s="613"/>
      <c r="DY43" s="613"/>
      <c r="DZ43" s="613"/>
      <c r="EA43" s="613"/>
      <c r="EB43" s="613"/>
      <c r="EC43" s="613"/>
      <c r="ED43" s="613"/>
      <c r="EE43" s="613"/>
      <c r="EF43" s="613"/>
      <c r="EG43" s="613"/>
      <c r="EH43" s="613"/>
      <c r="EI43" s="613"/>
      <c r="EJ43" s="613"/>
      <c r="EK43" s="613"/>
      <c r="EL43" s="613"/>
      <c r="EM43" s="613"/>
      <c r="EN43" s="613"/>
      <c r="EO43" s="613"/>
      <c r="EP43" s="613"/>
      <c r="EQ43" s="613"/>
      <c r="ER43" s="613"/>
      <c r="ES43" s="613"/>
      <c r="ET43" s="613"/>
      <c r="EU43" s="613"/>
      <c r="EV43" s="613"/>
      <c r="EW43" s="613"/>
      <c r="EX43" s="613"/>
      <c r="EY43" s="613"/>
      <c r="EZ43" s="613"/>
      <c r="FA43" s="613"/>
      <c r="FB43" s="613"/>
      <c r="FC43" s="613"/>
      <c r="FD43" s="613"/>
      <c r="FE43" s="613"/>
      <c r="FF43" s="613"/>
      <c r="FG43" s="613"/>
      <c r="FH43" s="613"/>
      <c r="FI43" s="613"/>
      <c r="FJ43" s="613"/>
      <c r="FK43" s="613"/>
      <c r="FL43" s="613"/>
      <c r="FM43" s="613"/>
      <c r="FN43" s="613"/>
      <c r="FO43" s="613"/>
      <c r="FP43" s="613"/>
      <c r="FQ43" s="613"/>
      <c r="FR43" s="613"/>
      <c r="FS43" s="613"/>
      <c r="FT43" s="613"/>
      <c r="FU43" s="613"/>
      <c r="FV43" s="613"/>
      <c r="FW43" s="613"/>
      <c r="FX43" s="613"/>
      <c r="FY43" s="613"/>
      <c r="FZ43" s="613"/>
      <c r="GA43" s="613"/>
      <c r="GB43" s="613"/>
      <c r="GC43" s="613"/>
      <c r="GD43" s="613"/>
      <c r="GE43" s="613"/>
      <c r="GF43" s="613"/>
      <c r="GG43" s="613"/>
      <c r="GH43" s="613"/>
      <c r="GI43" s="613"/>
      <c r="GJ43" s="613"/>
      <c r="GK43" s="613"/>
      <c r="GL43" s="613"/>
      <c r="GM43" s="613"/>
      <c r="GN43" s="613"/>
      <c r="GO43" s="613"/>
      <c r="GP43" s="613"/>
      <c r="GQ43" s="613"/>
      <c r="GR43" s="613"/>
      <c r="GS43" s="613"/>
      <c r="GT43" s="613"/>
      <c r="GU43" s="613"/>
      <c r="GV43" s="613"/>
      <c r="GW43" s="613"/>
      <c r="GX43" s="613"/>
      <c r="GY43" s="613"/>
      <c r="GZ43" s="613"/>
      <c r="HA43" s="613"/>
      <c r="HB43" s="613"/>
      <c r="HC43" s="613"/>
      <c r="HD43" s="613"/>
      <c r="HE43" s="613"/>
      <c r="HF43" s="613"/>
      <c r="HG43" s="613"/>
      <c r="HH43" s="613"/>
      <c r="HI43" s="613"/>
      <c r="HJ43" s="613"/>
      <c r="HK43" s="613"/>
      <c r="HL43" s="613"/>
      <c r="HM43" s="613"/>
      <c r="HN43" s="613"/>
      <c r="HO43" s="613"/>
      <c r="HP43" s="613"/>
      <c r="HQ43" s="613"/>
      <c r="HR43" s="613"/>
      <c r="HS43" s="613"/>
      <c r="HT43" s="613"/>
      <c r="HU43" s="613"/>
      <c r="HV43" s="613"/>
      <c r="HW43" s="613"/>
    </row>
    <row r="44" spans="1:231" x14ac:dyDescent="0.2">
      <c r="A44" s="167" t="s">
        <v>259</v>
      </c>
      <c r="B44" s="616">
        <v>6.6340000000000003</v>
      </c>
      <c r="C44" s="642"/>
      <c r="D44" s="616">
        <v>10.438000000000001</v>
      </c>
      <c r="E44" s="642"/>
      <c r="F44" s="616">
        <v>13.276</v>
      </c>
      <c r="G44" s="642"/>
      <c r="H44" s="615">
        <f t="shared" si="2"/>
        <v>127.18911668902086</v>
      </c>
      <c r="I44" s="613" t="s">
        <v>393</v>
      </c>
      <c r="J44" s="613"/>
      <c r="K44" s="613"/>
      <c r="L44" s="613"/>
      <c r="M44" s="613"/>
      <c r="N44" s="613"/>
      <c r="O44" s="613"/>
      <c r="P44" s="613"/>
      <c r="Q44" s="613"/>
      <c r="R44" s="613"/>
      <c r="S44" s="613"/>
      <c r="T44" s="613"/>
      <c r="U44" s="613"/>
      <c r="V44" s="613"/>
      <c r="W44" s="613"/>
      <c r="X44" s="613"/>
      <c r="Y44" s="613"/>
      <c r="Z44" s="613"/>
      <c r="AA44" s="613"/>
      <c r="AB44" s="613"/>
      <c r="AC44" s="613"/>
      <c r="AD44" s="613"/>
      <c r="AE44" s="613"/>
      <c r="AF44" s="613"/>
      <c r="AG44" s="613"/>
      <c r="AH44" s="613"/>
      <c r="AI44" s="613"/>
      <c r="AJ44" s="613"/>
      <c r="AK44" s="613"/>
      <c r="AL44" s="613"/>
      <c r="AM44" s="613"/>
      <c r="AN44" s="613"/>
      <c r="AO44" s="613"/>
      <c r="AP44" s="613"/>
      <c r="AQ44" s="613"/>
      <c r="AR44" s="613"/>
      <c r="AS44" s="613"/>
      <c r="AT44" s="613"/>
      <c r="AU44" s="613"/>
      <c r="AV44" s="613"/>
      <c r="AW44" s="613"/>
      <c r="AX44" s="613"/>
      <c r="AY44" s="613"/>
      <c r="AZ44" s="613"/>
      <c r="BA44" s="613"/>
      <c r="BB44" s="613"/>
      <c r="BC44" s="613"/>
      <c r="BD44" s="613"/>
      <c r="BE44" s="613"/>
      <c r="BF44" s="613"/>
      <c r="BG44" s="613"/>
      <c r="BH44" s="613"/>
      <c r="BI44" s="613"/>
      <c r="BJ44" s="613"/>
      <c r="BK44" s="613"/>
      <c r="BL44" s="613"/>
      <c r="BM44" s="613"/>
      <c r="BN44" s="613"/>
      <c r="BO44" s="613"/>
      <c r="BP44" s="613"/>
      <c r="BQ44" s="613"/>
      <c r="BR44" s="613"/>
      <c r="BS44" s="613"/>
      <c r="BT44" s="613"/>
      <c r="BU44" s="613"/>
      <c r="BV44" s="613"/>
      <c r="BW44" s="613"/>
      <c r="BX44" s="613"/>
      <c r="BY44" s="613"/>
      <c r="BZ44" s="613"/>
      <c r="CA44" s="613"/>
      <c r="CB44" s="613"/>
      <c r="CC44" s="613"/>
      <c r="CD44" s="613"/>
      <c r="CE44" s="613"/>
      <c r="CF44" s="613"/>
      <c r="CG44" s="613"/>
      <c r="CH44" s="613"/>
      <c r="CI44" s="613"/>
      <c r="CJ44" s="613"/>
      <c r="CK44" s="613"/>
      <c r="CL44" s="613"/>
      <c r="CM44" s="613"/>
      <c r="CN44" s="613"/>
      <c r="CO44" s="613"/>
      <c r="CP44" s="613"/>
      <c r="CQ44" s="613"/>
      <c r="CR44" s="613"/>
      <c r="CS44" s="613"/>
      <c r="CT44" s="613"/>
      <c r="CU44" s="613"/>
      <c r="CV44" s="613"/>
      <c r="CW44" s="613"/>
      <c r="CX44" s="613"/>
      <c r="CY44" s="613"/>
      <c r="CZ44" s="613"/>
      <c r="DA44" s="613"/>
      <c r="DB44" s="613"/>
      <c r="DC44" s="613"/>
      <c r="DD44" s="613"/>
      <c r="DE44" s="613"/>
      <c r="DF44" s="613"/>
      <c r="DG44" s="613"/>
      <c r="DH44" s="613"/>
      <c r="DI44" s="613"/>
      <c r="DJ44" s="613"/>
      <c r="DK44" s="613"/>
      <c r="DL44" s="613"/>
      <c r="DM44" s="613"/>
      <c r="DN44" s="613"/>
      <c r="DO44" s="613"/>
      <c r="DP44" s="613"/>
      <c r="DQ44" s="613"/>
      <c r="DR44" s="613"/>
      <c r="DS44" s="613"/>
      <c r="DT44" s="613"/>
      <c r="DU44" s="613"/>
      <c r="DV44" s="613"/>
      <c r="DW44" s="613"/>
      <c r="DX44" s="613"/>
      <c r="DY44" s="613"/>
      <c r="DZ44" s="613"/>
      <c r="EA44" s="613"/>
      <c r="EB44" s="613"/>
      <c r="EC44" s="613"/>
      <c r="ED44" s="613"/>
      <c r="EE44" s="613"/>
      <c r="EF44" s="613"/>
      <c r="EG44" s="613"/>
      <c r="EH44" s="613"/>
      <c r="EI44" s="613"/>
      <c r="EJ44" s="613"/>
      <c r="EK44" s="613"/>
      <c r="EL44" s="613"/>
      <c r="EM44" s="613"/>
      <c r="EN44" s="613"/>
      <c r="EO44" s="613"/>
      <c r="EP44" s="613"/>
      <c r="EQ44" s="613"/>
      <c r="ER44" s="613"/>
      <c r="ES44" s="613"/>
      <c r="ET44" s="613"/>
      <c r="EU44" s="613"/>
      <c r="EV44" s="613"/>
      <c r="EW44" s="613"/>
      <c r="EX44" s="613"/>
      <c r="EY44" s="613"/>
      <c r="EZ44" s="613"/>
      <c r="FA44" s="613"/>
      <c r="FB44" s="613"/>
      <c r="FC44" s="613"/>
      <c r="FD44" s="613"/>
      <c r="FE44" s="613"/>
      <c r="FF44" s="613"/>
      <c r="FG44" s="613"/>
      <c r="FH44" s="613"/>
      <c r="FI44" s="613"/>
      <c r="FJ44" s="613"/>
      <c r="FK44" s="613"/>
      <c r="FL44" s="613"/>
      <c r="FM44" s="613"/>
      <c r="FN44" s="613"/>
      <c r="FO44" s="613"/>
      <c r="FP44" s="613"/>
      <c r="FQ44" s="613"/>
      <c r="FR44" s="613"/>
      <c r="FS44" s="613"/>
      <c r="FT44" s="613"/>
      <c r="FU44" s="613"/>
      <c r="FV44" s="613"/>
      <c r="FW44" s="613"/>
      <c r="FX44" s="613"/>
      <c r="FY44" s="613"/>
      <c r="FZ44" s="613"/>
      <c r="GA44" s="613"/>
      <c r="GB44" s="613"/>
      <c r="GC44" s="613"/>
      <c r="GD44" s="613"/>
      <c r="GE44" s="613"/>
      <c r="GF44" s="613"/>
      <c r="GG44" s="613"/>
      <c r="GH44" s="613"/>
      <c r="GI44" s="613"/>
      <c r="GJ44" s="613"/>
      <c r="GK44" s="613"/>
      <c r="GL44" s="613"/>
      <c r="GM44" s="613"/>
      <c r="GN44" s="613"/>
      <c r="GO44" s="613"/>
      <c r="GP44" s="613"/>
      <c r="GQ44" s="613"/>
      <c r="GR44" s="613"/>
      <c r="GS44" s="613"/>
      <c r="GT44" s="613"/>
      <c r="GU44" s="613"/>
      <c r="GV44" s="613"/>
      <c r="GW44" s="613"/>
      <c r="GX44" s="613"/>
      <c r="GY44" s="613"/>
      <c r="GZ44" s="613"/>
      <c r="HA44" s="613"/>
      <c r="HB44" s="613"/>
      <c r="HC44" s="613"/>
      <c r="HD44" s="613"/>
      <c r="HE44" s="613"/>
      <c r="HF44" s="613"/>
      <c r="HG44" s="613"/>
      <c r="HH44" s="613"/>
      <c r="HI44" s="613"/>
      <c r="HJ44" s="613"/>
      <c r="HK44" s="613"/>
      <c r="HL44" s="613"/>
      <c r="HM44" s="613"/>
      <c r="HN44" s="613"/>
      <c r="HO44" s="613"/>
      <c r="HP44" s="613"/>
      <c r="HQ44" s="613"/>
      <c r="HR44" s="613"/>
      <c r="HS44" s="613"/>
      <c r="HT44" s="613"/>
      <c r="HU44" s="613"/>
      <c r="HV44" s="613"/>
      <c r="HW44" s="613"/>
    </row>
    <row r="45" spans="1:231" x14ac:dyDescent="0.2">
      <c r="A45" s="167" t="s">
        <v>680</v>
      </c>
      <c r="B45" s="616">
        <v>2.915</v>
      </c>
      <c r="C45" s="642"/>
      <c r="D45" s="616">
        <v>2.5369999999999999</v>
      </c>
      <c r="E45" s="642"/>
      <c r="F45" s="616">
        <v>0.81200000000000006</v>
      </c>
      <c r="G45" s="642"/>
      <c r="H45" s="615">
        <f t="shared" si="2"/>
        <v>32.006306661411116</v>
      </c>
      <c r="I45" s="613" t="s">
        <v>394</v>
      </c>
      <c r="J45" s="613"/>
      <c r="K45" s="613"/>
      <c r="L45" s="613"/>
      <c r="M45" s="613"/>
      <c r="N45" s="613"/>
      <c r="O45" s="613"/>
      <c r="P45" s="613"/>
      <c r="Q45" s="613"/>
      <c r="R45" s="613"/>
      <c r="S45" s="613"/>
      <c r="T45" s="613"/>
      <c r="U45" s="613"/>
      <c r="V45" s="613"/>
      <c r="W45" s="613"/>
      <c r="X45" s="613"/>
      <c r="Y45" s="613"/>
      <c r="Z45" s="613"/>
      <c r="AA45" s="613"/>
      <c r="AB45" s="613"/>
      <c r="AC45" s="613"/>
      <c r="AD45" s="613"/>
      <c r="AE45" s="613"/>
      <c r="AF45" s="613"/>
      <c r="AG45" s="613"/>
      <c r="AH45" s="613"/>
      <c r="AI45" s="613"/>
      <c r="AJ45" s="613"/>
      <c r="AK45" s="613"/>
      <c r="AL45" s="613"/>
      <c r="AM45" s="613"/>
      <c r="AN45" s="613"/>
      <c r="AO45" s="613"/>
      <c r="AP45" s="613"/>
      <c r="AQ45" s="613"/>
      <c r="AR45" s="613"/>
      <c r="AS45" s="613"/>
      <c r="AT45" s="613"/>
      <c r="AU45" s="613"/>
      <c r="AV45" s="613"/>
      <c r="AW45" s="613"/>
      <c r="AX45" s="613"/>
      <c r="AY45" s="613"/>
      <c r="AZ45" s="613"/>
      <c r="BA45" s="613"/>
      <c r="BB45" s="613"/>
      <c r="BC45" s="613"/>
      <c r="BD45" s="613"/>
      <c r="BE45" s="613"/>
      <c r="BF45" s="613"/>
      <c r="BG45" s="613"/>
      <c r="BH45" s="613"/>
      <c r="BI45" s="613"/>
      <c r="BJ45" s="613"/>
      <c r="BK45" s="613"/>
      <c r="BL45" s="613"/>
      <c r="BM45" s="613"/>
      <c r="BN45" s="613"/>
      <c r="BO45" s="613"/>
      <c r="BP45" s="613"/>
      <c r="BQ45" s="613"/>
      <c r="BR45" s="613"/>
      <c r="BS45" s="613"/>
      <c r="BT45" s="613"/>
      <c r="BU45" s="613"/>
      <c r="BV45" s="613"/>
      <c r="BW45" s="613"/>
      <c r="BX45" s="613"/>
      <c r="BY45" s="613"/>
      <c r="BZ45" s="613"/>
      <c r="CA45" s="613"/>
      <c r="CB45" s="613"/>
      <c r="CC45" s="613"/>
      <c r="CD45" s="613"/>
      <c r="CE45" s="613"/>
      <c r="CF45" s="613"/>
      <c r="CG45" s="613"/>
      <c r="CH45" s="613"/>
      <c r="CI45" s="613"/>
      <c r="CJ45" s="613"/>
      <c r="CK45" s="613"/>
      <c r="CL45" s="613"/>
      <c r="CM45" s="613"/>
      <c r="CN45" s="613"/>
      <c r="CO45" s="613"/>
      <c r="CP45" s="613"/>
      <c r="CQ45" s="613"/>
      <c r="CR45" s="613"/>
      <c r="CS45" s="613"/>
      <c r="CT45" s="613"/>
      <c r="CU45" s="613"/>
      <c r="CV45" s="613"/>
      <c r="CW45" s="613"/>
      <c r="CX45" s="613"/>
      <c r="CY45" s="613"/>
      <c r="CZ45" s="613"/>
      <c r="DA45" s="613"/>
      <c r="DB45" s="613"/>
      <c r="DC45" s="613"/>
      <c r="DD45" s="613"/>
      <c r="DE45" s="613"/>
      <c r="DF45" s="613"/>
      <c r="DG45" s="613"/>
      <c r="DH45" s="613"/>
      <c r="DI45" s="613"/>
      <c r="DJ45" s="613"/>
      <c r="DK45" s="613"/>
      <c r="DL45" s="613"/>
      <c r="DM45" s="613"/>
      <c r="DN45" s="613"/>
      <c r="DO45" s="613"/>
      <c r="DP45" s="613"/>
      <c r="DQ45" s="613"/>
      <c r="DR45" s="613"/>
      <c r="DS45" s="613"/>
      <c r="DT45" s="613"/>
      <c r="DU45" s="613"/>
      <c r="DV45" s="613"/>
      <c r="DW45" s="613"/>
      <c r="DX45" s="613"/>
      <c r="DY45" s="613"/>
      <c r="DZ45" s="613"/>
      <c r="EA45" s="613"/>
      <c r="EB45" s="613"/>
      <c r="EC45" s="613"/>
      <c r="ED45" s="613"/>
      <c r="EE45" s="613"/>
      <c r="EF45" s="613"/>
      <c r="EG45" s="613"/>
      <c r="EH45" s="613"/>
      <c r="EI45" s="613"/>
      <c r="EJ45" s="613"/>
      <c r="EK45" s="613"/>
      <c r="EL45" s="613"/>
      <c r="EM45" s="613"/>
      <c r="EN45" s="613"/>
      <c r="EO45" s="613"/>
      <c r="EP45" s="613"/>
      <c r="EQ45" s="613"/>
      <c r="ER45" s="613"/>
      <c r="ES45" s="613"/>
      <c r="ET45" s="613"/>
      <c r="EU45" s="613"/>
      <c r="EV45" s="613"/>
      <c r="EW45" s="613"/>
      <c r="EX45" s="613"/>
      <c r="EY45" s="613"/>
      <c r="EZ45" s="613"/>
      <c r="FA45" s="613"/>
      <c r="FB45" s="613"/>
      <c r="FC45" s="613"/>
      <c r="FD45" s="613"/>
      <c r="FE45" s="613"/>
      <c r="FF45" s="613"/>
      <c r="FG45" s="613"/>
      <c r="FH45" s="613"/>
      <c r="FI45" s="613"/>
      <c r="FJ45" s="613"/>
      <c r="FK45" s="613"/>
      <c r="FL45" s="613"/>
      <c r="FM45" s="613"/>
      <c r="FN45" s="613"/>
      <c r="FO45" s="613"/>
      <c r="FP45" s="613"/>
      <c r="FQ45" s="613"/>
      <c r="FR45" s="613"/>
      <c r="FS45" s="613"/>
      <c r="FT45" s="613"/>
      <c r="FU45" s="613"/>
      <c r="FV45" s="613"/>
      <c r="FW45" s="613"/>
      <c r="FX45" s="613"/>
      <c r="FY45" s="613"/>
      <c r="FZ45" s="613"/>
      <c r="GA45" s="613"/>
      <c r="GB45" s="613"/>
      <c r="GC45" s="613"/>
      <c r="GD45" s="613"/>
      <c r="GE45" s="613"/>
      <c r="GF45" s="613"/>
      <c r="GG45" s="613"/>
      <c r="GH45" s="613"/>
      <c r="GI45" s="613"/>
      <c r="GJ45" s="613"/>
      <c r="GK45" s="613"/>
      <c r="GL45" s="613"/>
      <c r="GM45" s="613"/>
      <c r="GN45" s="613"/>
      <c r="GO45" s="613"/>
      <c r="GP45" s="613"/>
      <c r="GQ45" s="613"/>
      <c r="GR45" s="613"/>
      <c r="GS45" s="613"/>
      <c r="GT45" s="613"/>
      <c r="GU45" s="613"/>
      <c r="GV45" s="613"/>
      <c r="GW45" s="613"/>
      <c r="GX45" s="613"/>
      <c r="GY45" s="613"/>
      <c r="GZ45" s="613"/>
      <c r="HA45" s="613"/>
      <c r="HB45" s="613"/>
      <c r="HC45" s="613"/>
      <c r="HD45" s="613"/>
      <c r="HE45" s="613"/>
      <c r="HF45" s="613"/>
      <c r="HG45" s="613"/>
      <c r="HH45" s="613"/>
      <c r="HI45" s="613"/>
      <c r="HJ45" s="613"/>
      <c r="HK45" s="613"/>
      <c r="HL45" s="613"/>
      <c r="HM45" s="613"/>
      <c r="HN45" s="613"/>
      <c r="HO45" s="613"/>
      <c r="HP45" s="613"/>
      <c r="HQ45" s="613"/>
      <c r="HR45" s="613"/>
      <c r="HS45" s="613"/>
      <c r="HT45" s="613"/>
      <c r="HU45" s="613"/>
      <c r="HV45" s="613"/>
      <c r="HW45" s="613"/>
    </row>
    <row r="46" spans="1:231" x14ac:dyDescent="0.2">
      <c r="A46" s="167" t="s">
        <v>681</v>
      </c>
      <c r="B46" s="616">
        <v>0.33200000000000002</v>
      </c>
      <c r="C46" s="642"/>
      <c r="D46" s="616">
        <v>1.3069999999999999</v>
      </c>
      <c r="E46" s="642"/>
      <c r="F46" s="616">
        <v>1.141</v>
      </c>
      <c r="G46" s="642"/>
      <c r="H46" s="615">
        <f t="shared" si="2"/>
        <v>87.299158377964801</v>
      </c>
      <c r="I46" s="613" t="s">
        <v>395</v>
      </c>
      <c r="J46" s="613"/>
      <c r="K46" s="613"/>
      <c r="L46" s="613"/>
      <c r="M46" s="613"/>
      <c r="N46" s="613"/>
      <c r="O46" s="613"/>
      <c r="P46" s="613"/>
      <c r="Q46" s="613"/>
      <c r="R46" s="613"/>
      <c r="S46" s="613"/>
      <c r="T46" s="613"/>
      <c r="U46" s="613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F46" s="613"/>
      <c r="AG46" s="613"/>
      <c r="AH46" s="613"/>
      <c r="AI46" s="613"/>
      <c r="AJ46" s="613"/>
      <c r="AK46" s="613"/>
      <c r="AL46" s="613"/>
      <c r="AM46" s="613"/>
      <c r="AN46" s="613"/>
      <c r="AO46" s="613"/>
      <c r="AP46" s="613"/>
      <c r="AQ46" s="613"/>
      <c r="AR46" s="613"/>
      <c r="AS46" s="613"/>
      <c r="AT46" s="613"/>
      <c r="AU46" s="613"/>
      <c r="AV46" s="613"/>
      <c r="AW46" s="613"/>
      <c r="AX46" s="613"/>
      <c r="AY46" s="613"/>
      <c r="AZ46" s="613"/>
      <c r="BA46" s="613"/>
      <c r="BB46" s="613"/>
      <c r="BC46" s="613"/>
      <c r="BD46" s="613"/>
      <c r="BE46" s="613"/>
      <c r="BF46" s="613"/>
      <c r="BG46" s="613"/>
      <c r="BH46" s="613"/>
      <c r="BI46" s="613"/>
      <c r="BJ46" s="613"/>
      <c r="BK46" s="613"/>
      <c r="BL46" s="613"/>
      <c r="BM46" s="613"/>
      <c r="BN46" s="613"/>
      <c r="BO46" s="613"/>
      <c r="BP46" s="613"/>
      <c r="BQ46" s="613"/>
      <c r="BR46" s="613"/>
      <c r="BS46" s="613"/>
      <c r="BT46" s="613"/>
      <c r="BU46" s="613"/>
      <c r="BV46" s="613"/>
      <c r="BW46" s="613"/>
      <c r="BX46" s="613"/>
      <c r="BY46" s="613"/>
      <c r="BZ46" s="613"/>
      <c r="CA46" s="613"/>
      <c r="CB46" s="613"/>
      <c r="CC46" s="613"/>
      <c r="CD46" s="613"/>
      <c r="CE46" s="613"/>
      <c r="CF46" s="613"/>
      <c r="CG46" s="613"/>
      <c r="CH46" s="613"/>
      <c r="CI46" s="613"/>
      <c r="CJ46" s="613"/>
      <c r="CK46" s="613"/>
      <c r="CL46" s="613"/>
      <c r="CM46" s="613"/>
      <c r="CN46" s="613"/>
      <c r="CO46" s="613"/>
      <c r="CP46" s="613"/>
      <c r="CQ46" s="613"/>
      <c r="CR46" s="613"/>
      <c r="CS46" s="613"/>
      <c r="CT46" s="613"/>
      <c r="CU46" s="613"/>
      <c r="CV46" s="613"/>
      <c r="CW46" s="613"/>
      <c r="CX46" s="613"/>
      <c r="CY46" s="613"/>
      <c r="CZ46" s="613"/>
      <c r="DA46" s="613"/>
      <c r="DB46" s="613"/>
      <c r="DC46" s="613"/>
      <c r="DD46" s="613"/>
      <c r="DE46" s="613"/>
      <c r="DF46" s="613"/>
      <c r="DG46" s="613"/>
      <c r="DH46" s="613"/>
      <c r="DI46" s="613"/>
      <c r="DJ46" s="613"/>
      <c r="DK46" s="613"/>
      <c r="DL46" s="613"/>
      <c r="DM46" s="613"/>
      <c r="DN46" s="613"/>
      <c r="DO46" s="613"/>
      <c r="DP46" s="613"/>
      <c r="DQ46" s="613"/>
      <c r="DR46" s="613"/>
      <c r="DS46" s="613"/>
      <c r="DT46" s="613"/>
      <c r="DU46" s="613"/>
      <c r="DV46" s="613"/>
      <c r="DW46" s="613"/>
      <c r="DX46" s="613"/>
      <c r="DY46" s="613"/>
      <c r="DZ46" s="613"/>
      <c r="EA46" s="613"/>
      <c r="EB46" s="613"/>
      <c r="EC46" s="613"/>
      <c r="ED46" s="613"/>
      <c r="EE46" s="613"/>
      <c r="EF46" s="613"/>
      <c r="EG46" s="613"/>
      <c r="EH46" s="613"/>
      <c r="EI46" s="613"/>
      <c r="EJ46" s="613"/>
      <c r="EK46" s="613"/>
      <c r="EL46" s="613"/>
      <c r="EM46" s="613"/>
      <c r="EN46" s="613"/>
      <c r="EO46" s="613"/>
      <c r="EP46" s="613"/>
      <c r="EQ46" s="613"/>
      <c r="ER46" s="613"/>
      <c r="ES46" s="613"/>
      <c r="ET46" s="613"/>
      <c r="EU46" s="613"/>
      <c r="EV46" s="613"/>
      <c r="EW46" s="613"/>
      <c r="EX46" s="613"/>
      <c r="EY46" s="613"/>
      <c r="EZ46" s="613"/>
      <c r="FA46" s="613"/>
      <c r="FB46" s="613"/>
      <c r="FC46" s="613"/>
      <c r="FD46" s="613"/>
      <c r="FE46" s="613"/>
      <c r="FF46" s="613"/>
      <c r="FG46" s="613"/>
      <c r="FH46" s="613"/>
      <c r="FI46" s="613"/>
      <c r="FJ46" s="613"/>
      <c r="FK46" s="613"/>
      <c r="FL46" s="613"/>
      <c r="FM46" s="613"/>
      <c r="FN46" s="613"/>
      <c r="FO46" s="613"/>
      <c r="FP46" s="613"/>
      <c r="FQ46" s="613"/>
      <c r="FR46" s="613"/>
      <c r="FS46" s="613"/>
      <c r="FT46" s="613"/>
      <c r="FU46" s="613"/>
      <c r="FV46" s="613"/>
      <c r="FW46" s="613"/>
      <c r="FX46" s="613"/>
      <c r="FY46" s="613"/>
      <c r="FZ46" s="613"/>
      <c r="GA46" s="613"/>
      <c r="GB46" s="613"/>
      <c r="GC46" s="613"/>
      <c r="GD46" s="613"/>
      <c r="GE46" s="613"/>
      <c r="GF46" s="613"/>
      <c r="GG46" s="613"/>
      <c r="GH46" s="613"/>
      <c r="GI46" s="613"/>
      <c r="GJ46" s="613"/>
      <c r="GK46" s="613"/>
      <c r="GL46" s="613"/>
      <c r="GM46" s="613"/>
      <c r="GN46" s="613"/>
      <c r="GO46" s="613"/>
      <c r="GP46" s="613"/>
      <c r="GQ46" s="613"/>
      <c r="GR46" s="613"/>
      <c r="GS46" s="613"/>
      <c r="GT46" s="613"/>
      <c r="GU46" s="613"/>
      <c r="GV46" s="613"/>
      <c r="GW46" s="613"/>
      <c r="GX46" s="613"/>
      <c r="GY46" s="613"/>
      <c r="GZ46" s="613"/>
      <c r="HA46" s="613"/>
      <c r="HB46" s="613"/>
      <c r="HC46" s="613"/>
      <c r="HD46" s="613"/>
      <c r="HE46" s="613"/>
      <c r="HF46" s="613"/>
      <c r="HG46" s="613"/>
      <c r="HH46" s="613"/>
      <c r="HI46" s="613"/>
      <c r="HJ46" s="613"/>
      <c r="HK46" s="613"/>
      <c r="HL46" s="613"/>
      <c r="HM46" s="613"/>
      <c r="HN46" s="613"/>
      <c r="HO46" s="613"/>
      <c r="HP46" s="613"/>
      <c r="HQ46" s="613"/>
      <c r="HR46" s="613"/>
      <c r="HS46" s="613"/>
      <c r="HT46" s="613"/>
      <c r="HU46" s="613"/>
      <c r="HV46" s="613"/>
      <c r="HW46" s="613"/>
    </row>
    <row r="47" spans="1:231" s="138" customFormat="1" x14ac:dyDescent="0.2">
      <c r="A47" s="618" t="s">
        <v>682</v>
      </c>
      <c r="B47" s="619">
        <v>60.811</v>
      </c>
      <c r="C47" s="643"/>
      <c r="D47" s="619">
        <v>122.797</v>
      </c>
      <c r="E47" s="643"/>
      <c r="F47" s="619">
        <v>139.29499999999999</v>
      </c>
      <c r="G47" s="643"/>
      <c r="H47" s="615">
        <f t="shared" si="2"/>
        <v>113.43518164124529</v>
      </c>
      <c r="I47" s="621" t="s">
        <v>396</v>
      </c>
      <c r="J47" s="621"/>
      <c r="K47" s="621"/>
      <c r="L47" s="621"/>
      <c r="M47" s="621"/>
      <c r="N47" s="621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  <c r="Z47" s="621"/>
      <c r="AA47" s="621"/>
      <c r="AB47" s="621"/>
      <c r="AC47" s="621"/>
      <c r="AD47" s="621"/>
      <c r="AE47" s="621"/>
      <c r="AF47" s="621"/>
      <c r="AG47" s="621"/>
      <c r="AH47" s="621"/>
      <c r="AI47" s="621"/>
      <c r="AJ47" s="621"/>
      <c r="AK47" s="621"/>
      <c r="AL47" s="621"/>
      <c r="AM47" s="621"/>
      <c r="AN47" s="621"/>
      <c r="AO47" s="621"/>
      <c r="AP47" s="621"/>
      <c r="AQ47" s="621"/>
      <c r="AR47" s="621"/>
      <c r="AS47" s="621"/>
      <c r="AT47" s="621"/>
      <c r="AU47" s="621"/>
      <c r="AV47" s="621"/>
      <c r="AW47" s="621"/>
      <c r="AX47" s="621"/>
      <c r="AY47" s="621"/>
      <c r="AZ47" s="621"/>
      <c r="BA47" s="621"/>
      <c r="BB47" s="621"/>
      <c r="BC47" s="621"/>
      <c r="BD47" s="621"/>
      <c r="BE47" s="621"/>
      <c r="BF47" s="621"/>
      <c r="BG47" s="621"/>
      <c r="BH47" s="621"/>
      <c r="BI47" s="621"/>
      <c r="BJ47" s="621"/>
      <c r="BK47" s="621"/>
      <c r="BL47" s="621"/>
      <c r="BM47" s="621"/>
      <c r="BN47" s="621"/>
      <c r="BO47" s="621"/>
      <c r="BP47" s="621"/>
      <c r="BQ47" s="621"/>
      <c r="BR47" s="621"/>
      <c r="BS47" s="621"/>
      <c r="BT47" s="621"/>
      <c r="BU47" s="621"/>
      <c r="BV47" s="621"/>
      <c r="BW47" s="621"/>
      <c r="BX47" s="621"/>
      <c r="BY47" s="621"/>
      <c r="BZ47" s="621"/>
      <c r="CA47" s="621"/>
      <c r="CB47" s="621"/>
      <c r="CC47" s="621"/>
      <c r="CD47" s="621"/>
      <c r="CE47" s="621"/>
      <c r="CF47" s="621"/>
      <c r="CG47" s="621"/>
      <c r="CH47" s="621"/>
      <c r="CI47" s="621"/>
      <c r="CJ47" s="621"/>
      <c r="CK47" s="621"/>
      <c r="CL47" s="621"/>
      <c r="CM47" s="621"/>
      <c r="CN47" s="621"/>
      <c r="CO47" s="621"/>
      <c r="CP47" s="621"/>
      <c r="CQ47" s="621"/>
      <c r="CR47" s="621"/>
      <c r="CS47" s="621"/>
      <c r="CT47" s="621"/>
      <c r="CU47" s="621"/>
      <c r="CV47" s="621"/>
      <c r="CW47" s="621"/>
      <c r="CX47" s="621"/>
      <c r="CY47" s="621"/>
      <c r="CZ47" s="621"/>
      <c r="DA47" s="621"/>
      <c r="DB47" s="621"/>
      <c r="DC47" s="621"/>
      <c r="DD47" s="621"/>
      <c r="DE47" s="621"/>
      <c r="DF47" s="621"/>
      <c r="DG47" s="621"/>
      <c r="DH47" s="621"/>
      <c r="DI47" s="621"/>
      <c r="DJ47" s="621"/>
      <c r="DK47" s="621"/>
      <c r="DL47" s="621"/>
      <c r="DM47" s="621"/>
      <c r="DN47" s="621"/>
      <c r="DO47" s="621"/>
      <c r="DP47" s="621"/>
      <c r="DQ47" s="621"/>
      <c r="DR47" s="621"/>
      <c r="DS47" s="621"/>
      <c r="DT47" s="621"/>
      <c r="DU47" s="621"/>
      <c r="DV47" s="621"/>
      <c r="DW47" s="621"/>
      <c r="DX47" s="621"/>
      <c r="DY47" s="621"/>
      <c r="DZ47" s="621"/>
      <c r="EA47" s="621"/>
      <c r="EB47" s="621"/>
      <c r="EC47" s="621"/>
      <c r="ED47" s="621"/>
      <c r="EE47" s="621"/>
      <c r="EF47" s="621"/>
      <c r="EG47" s="621"/>
      <c r="EH47" s="621"/>
      <c r="EI47" s="621"/>
      <c r="EJ47" s="621"/>
      <c r="EK47" s="621"/>
      <c r="EL47" s="621"/>
      <c r="EM47" s="621"/>
      <c r="EN47" s="621"/>
      <c r="EO47" s="621"/>
      <c r="EP47" s="621"/>
      <c r="EQ47" s="621"/>
      <c r="ER47" s="621"/>
      <c r="ES47" s="621"/>
      <c r="ET47" s="621"/>
      <c r="EU47" s="621"/>
      <c r="EV47" s="621"/>
      <c r="EW47" s="621"/>
      <c r="EX47" s="621"/>
      <c r="EY47" s="621"/>
      <c r="EZ47" s="621"/>
      <c r="FA47" s="621"/>
      <c r="FB47" s="621"/>
      <c r="FC47" s="621"/>
      <c r="FD47" s="621"/>
      <c r="FE47" s="621"/>
      <c r="FF47" s="621"/>
      <c r="FG47" s="621"/>
      <c r="FH47" s="621"/>
      <c r="FI47" s="621"/>
      <c r="FJ47" s="621"/>
      <c r="FK47" s="621"/>
      <c r="FL47" s="621"/>
      <c r="FM47" s="621"/>
      <c r="FN47" s="621"/>
      <c r="FO47" s="621"/>
      <c r="FP47" s="621"/>
      <c r="FQ47" s="621"/>
      <c r="FR47" s="621"/>
      <c r="FS47" s="621"/>
      <c r="FT47" s="621"/>
      <c r="FU47" s="621"/>
      <c r="FV47" s="621"/>
      <c r="FW47" s="621"/>
      <c r="FX47" s="621"/>
      <c r="FY47" s="621"/>
      <c r="FZ47" s="621"/>
      <c r="GA47" s="621"/>
      <c r="GB47" s="621"/>
      <c r="GC47" s="621"/>
      <c r="GD47" s="621"/>
      <c r="GE47" s="621"/>
      <c r="GF47" s="621"/>
      <c r="GG47" s="621"/>
      <c r="GH47" s="621"/>
      <c r="GI47" s="621"/>
      <c r="GJ47" s="621"/>
      <c r="GK47" s="621"/>
      <c r="GL47" s="621"/>
      <c r="GM47" s="621"/>
      <c r="GN47" s="621"/>
      <c r="GO47" s="621"/>
      <c r="GP47" s="621"/>
      <c r="GQ47" s="621"/>
      <c r="GR47" s="621"/>
      <c r="GS47" s="621"/>
      <c r="GT47" s="621"/>
      <c r="GU47" s="621"/>
      <c r="GV47" s="621"/>
      <c r="GW47" s="621"/>
      <c r="GX47" s="621"/>
      <c r="GY47" s="621"/>
      <c r="GZ47" s="621"/>
      <c r="HA47" s="621"/>
      <c r="HB47" s="621"/>
      <c r="HC47" s="621"/>
      <c r="HD47" s="621"/>
      <c r="HE47" s="621"/>
      <c r="HF47" s="621"/>
      <c r="HG47" s="621"/>
      <c r="HH47" s="621"/>
      <c r="HI47" s="621"/>
      <c r="HJ47" s="621"/>
      <c r="HK47" s="621"/>
      <c r="HL47" s="621"/>
      <c r="HM47" s="621"/>
      <c r="HN47" s="621"/>
      <c r="HO47" s="621"/>
      <c r="HP47" s="621"/>
      <c r="HQ47" s="621"/>
      <c r="HR47" s="621"/>
      <c r="HS47" s="621"/>
      <c r="HT47" s="621"/>
      <c r="HU47" s="621"/>
      <c r="HV47" s="621"/>
      <c r="HW47" s="621"/>
    </row>
    <row r="48" spans="1:231" ht="12.75" thickBot="1" x14ac:dyDescent="0.25">
      <c r="A48" s="624" t="s">
        <v>683</v>
      </c>
      <c r="B48" s="625">
        <v>8.0050000000000008</v>
      </c>
      <c r="C48" s="644"/>
      <c r="D48" s="625">
        <v>7.3449999999999998</v>
      </c>
      <c r="E48" s="644"/>
      <c r="F48" s="625">
        <v>0</v>
      </c>
      <c r="G48" s="644"/>
      <c r="H48" s="626">
        <f t="shared" si="2"/>
        <v>0</v>
      </c>
      <c r="I48" s="613" t="s">
        <v>397</v>
      </c>
      <c r="J48" s="613"/>
      <c r="K48" s="613"/>
      <c r="L48" s="613"/>
      <c r="M48" s="613"/>
      <c r="N48" s="613"/>
      <c r="O48" s="613"/>
      <c r="P48" s="613"/>
      <c r="Q48" s="613"/>
      <c r="R48" s="613"/>
      <c r="S48" s="613"/>
      <c r="T48" s="613"/>
      <c r="U48" s="613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13"/>
      <c r="AG48" s="613"/>
      <c r="AH48" s="613"/>
      <c r="AI48" s="613"/>
      <c r="AJ48" s="613"/>
      <c r="AK48" s="613"/>
      <c r="AL48" s="613"/>
      <c r="AM48" s="613"/>
      <c r="AN48" s="613"/>
      <c r="AO48" s="613"/>
      <c r="AP48" s="613"/>
      <c r="AQ48" s="613"/>
      <c r="AR48" s="613"/>
      <c r="AS48" s="613"/>
      <c r="AT48" s="613"/>
      <c r="AU48" s="613"/>
      <c r="AV48" s="613"/>
      <c r="AW48" s="613"/>
      <c r="AX48" s="613"/>
      <c r="AY48" s="613"/>
      <c r="AZ48" s="613"/>
      <c r="BA48" s="613"/>
      <c r="BB48" s="613"/>
      <c r="BC48" s="613"/>
      <c r="BD48" s="613"/>
      <c r="BE48" s="613"/>
      <c r="BF48" s="613"/>
      <c r="BG48" s="613"/>
      <c r="BH48" s="613"/>
      <c r="BI48" s="613"/>
      <c r="BJ48" s="613"/>
      <c r="BK48" s="613"/>
      <c r="BL48" s="613"/>
      <c r="BM48" s="613"/>
      <c r="BN48" s="613"/>
      <c r="BO48" s="613"/>
      <c r="BP48" s="613"/>
      <c r="BQ48" s="613"/>
      <c r="BR48" s="613"/>
      <c r="BS48" s="613"/>
      <c r="BT48" s="613"/>
      <c r="BU48" s="613"/>
      <c r="BV48" s="613"/>
      <c r="BW48" s="613"/>
      <c r="BX48" s="613"/>
      <c r="BY48" s="613"/>
      <c r="BZ48" s="613"/>
      <c r="CA48" s="613"/>
      <c r="CB48" s="613"/>
      <c r="CC48" s="613"/>
      <c r="CD48" s="613"/>
      <c r="CE48" s="613"/>
      <c r="CF48" s="613"/>
      <c r="CG48" s="613"/>
      <c r="CH48" s="613"/>
      <c r="CI48" s="613"/>
      <c r="CJ48" s="613"/>
      <c r="CK48" s="613"/>
      <c r="CL48" s="613"/>
      <c r="CM48" s="613"/>
      <c r="CN48" s="613"/>
      <c r="CO48" s="613"/>
      <c r="CP48" s="613"/>
      <c r="CQ48" s="613"/>
      <c r="CR48" s="613"/>
      <c r="CS48" s="613"/>
      <c r="CT48" s="613"/>
      <c r="CU48" s="613"/>
      <c r="CV48" s="613"/>
      <c r="CW48" s="613"/>
      <c r="CX48" s="613"/>
      <c r="CY48" s="613"/>
      <c r="CZ48" s="613"/>
      <c r="DA48" s="613"/>
      <c r="DB48" s="613"/>
      <c r="DC48" s="613"/>
      <c r="DD48" s="613"/>
      <c r="DE48" s="613"/>
      <c r="DF48" s="613"/>
      <c r="DG48" s="613"/>
      <c r="DH48" s="613"/>
      <c r="DI48" s="613"/>
      <c r="DJ48" s="613"/>
      <c r="DK48" s="613"/>
      <c r="DL48" s="613"/>
      <c r="DM48" s="613"/>
      <c r="DN48" s="613"/>
      <c r="DO48" s="613"/>
      <c r="DP48" s="613"/>
      <c r="DQ48" s="613"/>
      <c r="DR48" s="613"/>
      <c r="DS48" s="613"/>
      <c r="DT48" s="613"/>
      <c r="DU48" s="613"/>
      <c r="DV48" s="613"/>
      <c r="DW48" s="613"/>
      <c r="DX48" s="613"/>
      <c r="DY48" s="613"/>
      <c r="DZ48" s="613"/>
      <c r="EA48" s="613"/>
      <c r="EB48" s="613"/>
      <c r="EC48" s="613"/>
      <c r="ED48" s="613"/>
      <c r="EE48" s="613"/>
      <c r="EF48" s="613"/>
      <c r="EG48" s="613"/>
      <c r="EH48" s="613"/>
      <c r="EI48" s="613"/>
      <c r="EJ48" s="613"/>
      <c r="EK48" s="613"/>
      <c r="EL48" s="613"/>
      <c r="EM48" s="613"/>
      <c r="EN48" s="613"/>
      <c r="EO48" s="613"/>
      <c r="EP48" s="613"/>
      <c r="EQ48" s="613"/>
      <c r="ER48" s="613"/>
      <c r="ES48" s="613"/>
      <c r="ET48" s="613"/>
      <c r="EU48" s="613"/>
      <c r="EV48" s="613"/>
      <c r="EW48" s="613"/>
      <c r="EX48" s="613"/>
      <c r="EY48" s="613"/>
      <c r="EZ48" s="613"/>
      <c r="FA48" s="613"/>
      <c r="FB48" s="613"/>
      <c r="FC48" s="613"/>
      <c r="FD48" s="613"/>
      <c r="FE48" s="613"/>
      <c r="FF48" s="613"/>
      <c r="FG48" s="613"/>
      <c r="FH48" s="613"/>
      <c r="FI48" s="613"/>
      <c r="FJ48" s="613"/>
      <c r="FK48" s="613"/>
      <c r="FL48" s="613"/>
      <c r="FM48" s="613"/>
      <c r="FN48" s="613"/>
      <c r="FO48" s="613"/>
      <c r="FP48" s="613"/>
      <c r="FQ48" s="613"/>
      <c r="FR48" s="613"/>
      <c r="FS48" s="613"/>
      <c r="FT48" s="613"/>
      <c r="FU48" s="613"/>
      <c r="FV48" s="613"/>
      <c r="FW48" s="613"/>
      <c r="FX48" s="613"/>
      <c r="FY48" s="613"/>
      <c r="FZ48" s="613"/>
      <c r="GA48" s="613"/>
      <c r="GB48" s="613"/>
      <c r="GC48" s="613"/>
      <c r="GD48" s="613"/>
      <c r="GE48" s="613"/>
      <c r="GF48" s="613"/>
      <c r="GG48" s="613"/>
      <c r="GH48" s="613"/>
      <c r="GI48" s="613"/>
      <c r="GJ48" s="613"/>
      <c r="GK48" s="613"/>
      <c r="GL48" s="613"/>
      <c r="GM48" s="613"/>
      <c r="GN48" s="613"/>
      <c r="GO48" s="613"/>
      <c r="GP48" s="613"/>
      <c r="GQ48" s="613"/>
      <c r="GR48" s="613"/>
      <c r="GS48" s="613"/>
      <c r="GT48" s="613"/>
      <c r="GU48" s="613"/>
      <c r="GV48" s="613"/>
      <c r="GW48" s="613"/>
      <c r="GX48" s="613"/>
      <c r="GY48" s="613"/>
      <c r="GZ48" s="613"/>
      <c r="HA48" s="613"/>
      <c r="HB48" s="613"/>
      <c r="HC48" s="613"/>
      <c r="HD48" s="613"/>
      <c r="HE48" s="613"/>
      <c r="HF48" s="613"/>
      <c r="HG48" s="613"/>
      <c r="HH48" s="613"/>
      <c r="HI48" s="613"/>
      <c r="HJ48" s="613"/>
      <c r="HK48" s="613"/>
      <c r="HL48" s="613"/>
      <c r="HM48" s="613"/>
      <c r="HN48" s="613"/>
      <c r="HO48" s="613"/>
      <c r="HP48" s="613"/>
      <c r="HQ48" s="613"/>
      <c r="HR48" s="613"/>
      <c r="HS48" s="613"/>
      <c r="HT48" s="613"/>
      <c r="HU48" s="613"/>
      <c r="HV48" s="613"/>
      <c r="HW48" s="613"/>
    </row>
  </sheetData>
  <customSheetViews>
    <customSheetView guid="{5507C501-9942-4310-9E0E-987180BD1180}">
      <selection activeCell="L31" sqref="L31"/>
      <pageMargins left="0.7" right="0.7" top="0.75" bottom="0.75" header="0.3" footer="0.3"/>
    </customSheetView>
    <customSheetView guid="{54A0E5BB-5A66-4415-88CA-030F3BDE4337}">
      <selection activeCell="A4" sqref="A4:H4"/>
      <pageMargins left="0.7" right="0.7" top="0.75" bottom="0.75" header="0.3" footer="0.3"/>
    </customSheetView>
  </customSheetViews>
  <pageMargins left="0.7" right="0.7" top="0.75" bottom="0.75" header="0.3" footer="0.3"/>
  <pageSetup paperSize="9" scale="83" orientation="landscape" r:id="rId1"/>
  <ignoredErrors>
    <ignoredError sqref="C13:H14 C21:H23 C30:H32 H7:H11 H12 H15 H16:H20 H24 H25 H26 H27:H29 C35:H36 C33 E33 C34 E34 C40:H41 C37 E37 C38 E38 C39 E39 C48 C42 E42 C43 E43 C44 E44 C45 E45 C46 E46 C47 E47 E48 G33:H33 G34:H34 G37:H37 G38:H38 G39:H39 G42:H42 G43:H43 G44:H44 G45:H45 G46:H46 G47:H47 G48:H48" evalError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29"/>
  <dimension ref="A1:K31"/>
  <sheetViews>
    <sheetView zoomScaleNormal="100" workbookViewId="0"/>
  </sheetViews>
  <sheetFormatPr defaultColWidth="9.140625" defaultRowHeight="12" x14ac:dyDescent="0.2"/>
  <cols>
    <col min="1" max="1" width="58.5703125" style="4" customWidth="1"/>
    <col min="2" max="10" width="7.7109375" style="4" customWidth="1"/>
    <col min="11" max="11" width="8.28515625" style="4" customWidth="1"/>
    <col min="12" max="16384" width="9.140625" style="4"/>
  </cols>
  <sheetData>
    <row r="1" spans="1:11" x14ac:dyDescent="0.2">
      <c r="K1" s="480" t="s">
        <v>780</v>
      </c>
    </row>
    <row r="2" spans="1:11" ht="15" customHeight="1" x14ac:dyDescent="0.2">
      <c r="A2" s="49" t="s">
        <v>310</v>
      </c>
      <c r="B2" s="326"/>
      <c r="C2" s="49"/>
      <c r="D2" s="49"/>
      <c r="E2" s="49"/>
      <c r="F2" s="49"/>
      <c r="G2" s="49"/>
      <c r="H2" s="49"/>
      <c r="I2" s="49"/>
      <c r="J2" s="49"/>
      <c r="K2" s="282" t="s">
        <v>489</v>
      </c>
    </row>
    <row r="3" spans="1:11" ht="15" customHeight="1" x14ac:dyDescent="0.2">
      <c r="A3" s="935" t="s">
        <v>196</v>
      </c>
      <c r="B3" s="937" t="s">
        <v>199</v>
      </c>
      <c r="C3" s="938"/>
      <c r="D3" s="938"/>
      <c r="E3" s="929" t="s">
        <v>173</v>
      </c>
      <c r="F3" s="937" t="s">
        <v>200</v>
      </c>
      <c r="G3" s="938"/>
      <c r="H3" s="938"/>
      <c r="I3" s="929" t="s">
        <v>201</v>
      </c>
      <c r="J3" s="928" t="s">
        <v>202</v>
      </c>
      <c r="K3" s="834" t="s">
        <v>490</v>
      </c>
    </row>
    <row r="4" spans="1:11" x14ac:dyDescent="0.2">
      <c r="A4" s="936"/>
      <c r="B4" s="168">
        <v>1</v>
      </c>
      <c r="C4" s="299">
        <v>2</v>
      </c>
      <c r="D4" s="299">
        <v>3</v>
      </c>
      <c r="E4" s="939"/>
      <c r="F4" s="299">
        <v>1</v>
      </c>
      <c r="G4" s="299">
        <v>2</v>
      </c>
      <c r="H4" s="299">
        <v>3</v>
      </c>
      <c r="I4" s="939"/>
      <c r="J4" s="940"/>
      <c r="K4" s="842"/>
    </row>
    <row r="5" spans="1:11" x14ac:dyDescent="0.2">
      <c r="A5" s="113" t="s">
        <v>203</v>
      </c>
      <c r="B5" s="371">
        <f>SUM(B6:B26)</f>
        <v>2423.1379999999995</v>
      </c>
      <c r="C5" s="372">
        <f t="shared" ref="C5:D5" si="0">SUM(C6:C26)</f>
        <v>329.798</v>
      </c>
      <c r="D5" s="372">
        <f t="shared" si="0"/>
        <v>115.325</v>
      </c>
      <c r="E5" s="373">
        <f t="shared" ref="E5:E31" si="1">B5+C5+D5</f>
        <v>2868.2609999999995</v>
      </c>
      <c r="F5" s="372">
        <f>SUM(F6:F26)</f>
        <v>31.989000000000001</v>
      </c>
      <c r="G5" s="372">
        <f t="shared" ref="G5" si="2">SUM(G6:G26)</f>
        <v>36.04999999999999</v>
      </c>
      <c r="H5" s="372">
        <f t="shared" ref="H5" si="3">SUM(H6:H26)</f>
        <v>72.865999999999971</v>
      </c>
      <c r="I5" s="373">
        <f t="shared" ref="I5:I31" si="4">F5+G5+H5</f>
        <v>140.90499999999997</v>
      </c>
      <c r="J5" s="374">
        <f t="shared" ref="J5:J31" si="5">IF(E5&lt;&gt;0,D5*100/E5,"-")</f>
        <v>4.0207289364531338</v>
      </c>
      <c r="K5" s="374">
        <f t="shared" ref="K5:K31" si="6">IF(D5&lt;&gt;0,H5*100/D5,"-")</f>
        <v>63.183177975287201</v>
      </c>
    </row>
    <row r="6" spans="1:11" x14ac:dyDescent="0.2">
      <c r="A6" s="366" t="s">
        <v>204</v>
      </c>
      <c r="B6" s="367">
        <v>64.929000000000002</v>
      </c>
      <c r="C6" s="368">
        <v>4.6289999999999996</v>
      </c>
      <c r="D6" s="368">
        <v>3.101</v>
      </c>
      <c r="E6" s="369">
        <f t="shared" si="1"/>
        <v>72.659000000000006</v>
      </c>
      <c r="F6" s="368">
        <v>1.0629999999999999</v>
      </c>
      <c r="G6" s="368">
        <v>0.70399999999999996</v>
      </c>
      <c r="H6" s="368">
        <v>2.6419999999999999</v>
      </c>
      <c r="I6" s="369">
        <f t="shared" si="4"/>
        <v>4.4089999999999998</v>
      </c>
      <c r="J6" s="370">
        <f t="shared" si="5"/>
        <v>4.2678814737334676</v>
      </c>
      <c r="K6" s="370">
        <f t="shared" si="6"/>
        <v>85.198323121573679</v>
      </c>
    </row>
    <row r="7" spans="1:11" x14ac:dyDescent="0.2">
      <c r="A7" s="350" t="s">
        <v>205</v>
      </c>
      <c r="B7" s="351">
        <v>35.563000000000002</v>
      </c>
      <c r="C7" s="352">
        <v>9.5350000000000001</v>
      </c>
      <c r="D7" s="352">
        <v>0.34300000000000003</v>
      </c>
      <c r="E7" s="353">
        <f t="shared" si="1"/>
        <v>45.441000000000003</v>
      </c>
      <c r="F7" s="352">
        <v>0.26500000000000001</v>
      </c>
      <c r="G7" s="352">
        <v>1.175</v>
      </c>
      <c r="H7" s="352">
        <v>0.34300000000000003</v>
      </c>
      <c r="I7" s="353">
        <f t="shared" si="4"/>
        <v>1.7829999999999999</v>
      </c>
      <c r="J7" s="354">
        <f t="shared" si="5"/>
        <v>0.75482493783147386</v>
      </c>
      <c r="K7" s="354">
        <f t="shared" si="6"/>
        <v>100</v>
      </c>
    </row>
    <row r="8" spans="1:11" x14ac:dyDescent="0.2">
      <c r="A8" s="350" t="s">
        <v>206</v>
      </c>
      <c r="B8" s="351">
        <v>381.69900000000001</v>
      </c>
      <c r="C8" s="352">
        <v>66.885000000000005</v>
      </c>
      <c r="D8" s="352">
        <v>37.273000000000003</v>
      </c>
      <c r="E8" s="353">
        <f t="shared" si="1"/>
        <v>485.85700000000003</v>
      </c>
      <c r="F8" s="352">
        <v>5.7329999999999997</v>
      </c>
      <c r="G8" s="352">
        <v>7.1719999999999997</v>
      </c>
      <c r="H8" s="352">
        <v>18.863</v>
      </c>
      <c r="I8" s="353">
        <f t="shared" si="4"/>
        <v>31.768000000000001</v>
      </c>
      <c r="J8" s="354">
        <f t="shared" si="5"/>
        <v>7.6715988449276225</v>
      </c>
      <c r="K8" s="354">
        <f t="shared" si="6"/>
        <v>50.607678480401354</v>
      </c>
    </row>
    <row r="9" spans="1:11" ht="24" x14ac:dyDescent="0.2">
      <c r="A9" s="350" t="s">
        <v>207</v>
      </c>
      <c r="B9" s="351">
        <v>160.345</v>
      </c>
      <c r="C9" s="352">
        <v>25.79</v>
      </c>
      <c r="D9" s="352">
        <v>0.23300000000000001</v>
      </c>
      <c r="E9" s="353">
        <f t="shared" si="1"/>
        <v>186.36799999999999</v>
      </c>
      <c r="F9" s="352">
        <v>1.6639999999999999</v>
      </c>
      <c r="G9" s="352">
        <v>3.1819999999999999</v>
      </c>
      <c r="H9" s="352">
        <v>0.126</v>
      </c>
      <c r="I9" s="353">
        <f t="shared" si="4"/>
        <v>4.9720000000000004</v>
      </c>
      <c r="J9" s="354">
        <f t="shared" si="5"/>
        <v>0.12502146291208793</v>
      </c>
      <c r="K9" s="354">
        <f t="shared" si="6"/>
        <v>54.077253218884117</v>
      </c>
    </row>
    <row r="10" spans="1:11" ht="24" x14ac:dyDescent="0.2">
      <c r="A10" s="350" t="s">
        <v>208</v>
      </c>
      <c r="B10" s="351">
        <v>21.411000000000001</v>
      </c>
      <c r="C10" s="352">
        <v>2.7909999999999999</v>
      </c>
      <c r="D10" s="352">
        <v>0.79900000000000004</v>
      </c>
      <c r="E10" s="353">
        <f t="shared" si="1"/>
        <v>25.001000000000001</v>
      </c>
      <c r="F10" s="352">
        <v>0.28599999999999998</v>
      </c>
      <c r="G10" s="352">
        <v>0.22</v>
      </c>
      <c r="H10" s="352">
        <v>0.79100000000000004</v>
      </c>
      <c r="I10" s="353">
        <f t="shared" si="4"/>
        <v>1.2970000000000002</v>
      </c>
      <c r="J10" s="354">
        <f t="shared" si="5"/>
        <v>3.1958721651133954</v>
      </c>
      <c r="K10" s="354">
        <f t="shared" si="6"/>
        <v>98.998748435544442</v>
      </c>
    </row>
    <row r="11" spans="1:11" x14ac:dyDescent="0.2">
      <c r="A11" s="350" t="s">
        <v>209</v>
      </c>
      <c r="B11" s="351">
        <v>216.31800000000001</v>
      </c>
      <c r="C11" s="352">
        <v>50.261000000000003</v>
      </c>
      <c r="D11" s="352">
        <v>14.95</v>
      </c>
      <c r="E11" s="353">
        <f t="shared" si="1"/>
        <v>281.529</v>
      </c>
      <c r="F11" s="352">
        <v>3.944</v>
      </c>
      <c r="G11" s="352">
        <v>4.0380000000000003</v>
      </c>
      <c r="H11" s="352">
        <v>6.2809999999999997</v>
      </c>
      <c r="I11" s="353">
        <f t="shared" si="4"/>
        <v>14.263</v>
      </c>
      <c r="J11" s="354">
        <f t="shared" si="5"/>
        <v>5.3102877501074488</v>
      </c>
      <c r="K11" s="354">
        <f t="shared" si="6"/>
        <v>42.013377926421406</v>
      </c>
    </row>
    <row r="12" spans="1:11" ht="24" x14ac:dyDescent="0.2">
      <c r="A12" s="350" t="s">
        <v>210</v>
      </c>
      <c r="B12" s="351">
        <v>519.56899999999996</v>
      </c>
      <c r="C12" s="352">
        <v>49.411000000000001</v>
      </c>
      <c r="D12" s="352">
        <v>40.03</v>
      </c>
      <c r="E12" s="353">
        <f t="shared" si="1"/>
        <v>609.01</v>
      </c>
      <c r="F12" s="352">
        <v>7.4470000000000001</v>
      </c>
      <c r="G12" s="352">
        <v>5.319</v>
      </c>
      <c r="H12" s="352">
        <v>32.881999999999998</v>
      </c>
      <c r="I12" s="353">
        <f t="shared" si="4"/>
        <v>45.647999999999996</v>
      </c>
      <c r="J12" s="354">
        <f t="shared" si="5"/>
        <v>6.5729626771317387</v>
      </c>
      <c r="K12" s="354">
        <f t="shared" si="6"/>
        <v>82.143392455658244</v>
      </c>
    </row>
    <row r="13" spans="1:11" x14ac:dyDescent="0.2">
      <c r="A13" s="350" t="s">
        <v>211</v>
      </c>
      <c r="B13" s="351">
        <v>128.47200000000001</v>
      </c>
      <c r="C13" s="352">
        <v>14.718999999999999</v>
      </c>
      <c r="D13" s="352">
        <v>9.4009999999999998</v>
      </c>
      <c r="E13" s="353">
        <f t="shared" si="1"/>
        <v>152.59200000000001</v>
      </c>
      <c r="F13" s="352">
        <v>2.1440000000000001</v>
      </c>
      <c r="G13" s="352">
        <v>1.569</v>
      </c>
      <c r="H13" s="352">
        <v>6.5019999999999998</v>
      </c>
      <c r="I13" s="353">
        <f t="shared" si="4"/>
        <v>10.215</v>
      </c>
      <c r="J13" s="354">
        <f t="shared" si="5"/>
        <v>6.1608734402852043</v>
      </c>
      <c r="K13" s="354">
        <f t="shared" si="6"/>
        <v>69.162855015423887</v>
      </c>
    </row>
    <row r="14" spans="1:11" ht="24" x14ac:dyDescent="0.2">
      <c r="A14" s="350" t="s">
        <v>212</v>
      </c>
      <c r="B14" s="351">
        <v>88.010999999999996</v>
      </c>
      <c r="C14" s="352">
        <v>16.937999999999999</v>
      </c>
      <c r="D14" s="352">
        <v>5.7080000000000002</v>
      </c>
      <c r="E14" s="353">
        <f t="shared" si="1"/>
        <v>110.657</v>
      </c>
      <c r="F14" s="352">
        <v>1.0009999999999999</v>
      </c>
      <c r="G14" s="352">
        <v>2.177</v>
      </c>
      <c r="H14" s="352">
        <v>1.956</v>
      </c>
      <c r="I14" s="353">
        <f t="shared" si="4"/>
        <v>5.1340000000000003</v>
      </c>
      <c r="J14" s="354">
        <f t="shared" si="5"/>
        <v>5.1582818981176075</v>
      </c>
      <c r="K14" s="354">
        <f t="shared" si="6"/>
        <v>34.267694463910303</v>
      </c>
    </row>
    <row r="15" spans="1:11" x14ac:dyDescent="0.2">
      <c r="A15" s="350" t="s">
        <v>213</v>
      </c>
      <c r="B15" s="351">
        <v>32.530999999999999</v>
      </c>
      <c r="C15" s="352">
        <v>26.175999999999998</v>
      </c>
      <c r="D15" s="352">
        <v>6.5000000000000002E-2</v>
      </c>
      <c r="E15" s="353">
        <f t="shared" si="1"/>
        <v>58.771999999999991</v>
      </c>
      <c r="F15" s="352">
        <v>0.497</v>
      </c>
      <c r="G15" s="352">
        <v>3.3460000000000001</v>
      </c>
      <c r="H15" s="352">
        <v>6.4000000000000001E-2</v>
      </c>
      <c r="I15" s="353">
        <f t="shared" si="4"/>
        <v>3.907</v>
      </c>
      <c r="J15" s="354">
        <f t="shared" si="5"/>
        <v>0.11059688286939361</v>
      </c>
      <c r="K15" s="354">
        <f t="shared" si="6"/>
        <v>98.461538461538467</v>
      </c>
    </row>
    <row r="16" spans="1:11" x14ac:dyDescent="0.2">
      <c r="A16" s="350" t="s">
        <v>214</v>
      </c>
      <c r="B16" s="351">
        <v>104.917</v>
      </c>
      <c r="C16" s="352">
        <v>5.5579999999999998</v>
      </c>
      <c r="D16" s="352">
        <v>0</v>
      </c>
      <c r="E16" s="353">
        <f t="shared" si="1"/>
        <v>110.47499999999999</v>
      </c>
      <c r="F16" s="352">
        <v>0.872</v>
      </c>
      <c r="G16" s="352">
        <v>2.0880000000000001</v>
      </c>
      <c r="H16" s="352">
        <v>0</v>
      </c>
      <c r="I16" s="353">
        <f t="shared" si="4"/>
        <v>2.96</v>
      </c>
      <c r="J16" s="354">
        <f t="shared" si="5"/>
        <v>0</v>
      </c>
      <c r="K16" s="354" t="str">
        <f t="shared" si="6"/>
        <v>-</v>
      </c>
    </row>
    <row r="17" spans="1:11" x14ac:dyDescent="0.2">
      <c r="A17" s="350" t="s">
        <v>215</v>
      </c>
      <c r="B17" s="351">
        <v>28.434000000000001</v>
      </c>
      <c r="C17" s="352">
        <v>12.721</v>
      </c>
      <c r="D17" s="352">
        <v>4.2999999999999997E-2</v>
      </c>
      <c r="E17" s="353">
        <f t="shared" si="1"/>
        <v>41.198</v>
      </c>
      <c r="F17" s="352">
        <v>0.38100000000000001</v>
      </c>
      <c r="G17" s="352">
        <v>1.2609999999999999</v>
      </c>
      <c r="H17" s="352">
        <v>4.1000000000000002E-2</v>
      </c>
      <c r="I17" s="353">
        <f t="shared" si="4"/>
        <v>1.6829999999999998</v>
      </c>
      <c r="J17" s="354">
        <f t="shared" si="5"/>
        <v>0.1043739987378028</v>
      </c>
      <c r="K17" s="354">
        <f t="shared" si="6"/>
        <v>95.348837209302346</v>
      </c>
    </row>
    <row r="18" spans="1:11" x14ac:dyDescent="0.2">
      <c r="A18" s="350" t="s">
        <v>216</v>
      </c>
      <c r="B18" s="351">
        <v>52.167999999999999</v>
      </c>
      <c r="C18" s="352">
        <v>29.181999999999999</v>
      </c>
      <c r="D18" s="352">
        <v>0.66400000000000003</v>
      </c>
      <c r="E18" s="353">
        <f t="shared" si="1"/>
        <v>82.013999999999996</v>
      </c>
      <c r="F18" s="352">
        <v>0.63100000000000001</v>
      </c>
      <c r="G18" s="352">
        <v>2.0529999999999999</v>
      </c>
      <c r="H18" s="352">
        <v>0.48899999999999999</v>
      </c>
      <c r="I18" s="353">
        <f t="shared" si="4"/>
        <v>3.173</v>
      </c>
      <c r="J18" s="354">
        <f t="shared" si="5"/>
        <v>0.80961787011973574</v>
      </c>
      <c r="K18" s="354">
        <f t="shared" si="6"/>
        <v>73.644578313253007</v>
      </c>
    </row>
    <row r="19" spans="1:11" x14ac:dyDescent="0.2">
      <c r="A19" s="350" t="s">
        <v>217</v>
      </c>
      <c r="B19" s="351">
        <v>15.44</v>
      </c>
      <c r="C19" s="352">
        <v>3.4</v>
      </c>
      <c r="D19" s="352">
        <v>0.51900000000000002</v>
      </c>
      <c r="E19" s="353">
        <f t="shared" si="1"/>
        <v>19.358999999999998</v>
      </c>
      <c r="F19" s="352">
        <v>0.20899999999999999</v>
      </c>
      <c r="G19" s="352">
        <v>0.64400000000000002</v>
      </c>
      <c r="H19" s="352">
        <v>0.47799999999999998</v>
      </c>
      <c r="I19" s="353">
        <f t="shared" si="4"/>
        <v>1.331</v>
      </c>
      <c r="J19" s="354">
        <f t="shared" si="5"/>
        <v>2.6809236014256936</v>
      </c>
      <c r="K19" s="354">
        <f t="shared" si="6"/>
        <v>92.100192678227359</v>
      </c>
    </row>
    <row r="20" spans="1:11" x14ac:dyDescent="0.2">
      <c r="A20" s="350" t="s">
        <v>218</v>
      </c>
      <c r="B20" s="351">
        <v>476.76</v>
      </c>
      <c r="C20" s="352">
        <v>8.9130000000000003</v>
      </c>
      <c r="D20" s="352">
        <v>0.46300000000000002</v>
      </c>
      <c r="E20" s="353">
        <f t="shared" si="1"/>
        <v>486.13600000000002</v>
      </c>
      <c r="F20" s="352">
        <v>5.1390000000000002</v>
      </c>
      <c r="G20" s="352">
        <v>0.86099999999999999</v>
      </c>
      <c r="H20" s="352">
        <v>0.45800000000000002</v>
      </c>
      <c r="I20" s="353">
        <f t="shared" si="4"/>
        <v>6.4580000000000002</v>
      </c>
      <c r="J20" s="354">
        <f t="shared" si="5"/>
        <v>9.5240837954811003E-2</v>
      </c>
      <c r="K20" s="354">
        <f t="shared" si="6"/>
        <v>98.920086393088553</v>
      </c>
    </row>
    <row r="21" spans="1:11" x14ac:dyDescent="0.2">
      <c r="A21" s="350" t="s">
        <v>219</v>
      </c>
      <c r="B21" s="351">
        <v>3.0710000000000002</v>
      </c>
      <c r="C21" s="352">
        <v>7.4999999999999997E-2</v>
      </c>
      <c r="D21" s="352">
        <v>1.4890000000000001</v>
      </c>
      <c r="E21" s="353">
        <f t="shared" si="1"/>
        <v>4.6350000000000007</v>
      </c>
      <c r="F21" s="352">
        <v>0.05</v>
      </c>
      <c r="G21" s="352">
        <v>5.0000000000000001E-3</v>
      </c>
      <c r="H21" s="352">
        <v>0.77600000000000002</v>
      </c>
      <c r="I21" s="353">
        <f t="shared" si="4"/>
        <v>0.83100000000000007</v>
      </c>
      <c r="J21" s="354">
        <f t="shared" si="5"/>
        <v>32.125134843581442</v>
      </c>
      <c r="K21" s="354">
        <f t="shared" si="6"/>
        <v>52.115513767629281</v>
      </c>
    </row>
    <row r="22" spans="1:11" x14ac:dyDescent="0.2">
      <c r="A22" s="350" t="s">
        <v>220</v>
      </c>
      <c r="B22" s="351">
        <v>75.813999999999993</v>
      </c>
      <c r="C22" s="352">
        <v>1.39</v>
      </c>
      <c r="D22" s="352">
        <v>0.14199999999999999</v>
      </c>
      <c r="E22" s="353">
        <f t="shared" si="1"/>
        <v>77.345999999999989</v>
      </c>
      <c r="F22" s="352">
        <v>0.47599999999999998</v>
      </c>
      <c r="G22" s="352">
        <v>0.11799999999999999</v>
      </c>
      <c r="H22" s="352">
        <v>0.112</v>
      </c>
      <c r="I22" s="353">
        <f t="shared" si="4"/>
        <v>0.70599999999999996</v>
      </c>
      <c r="J22" s="354">
        <f t="shared" si="5"/>
        <v>0.18359061877795879</v>
      </c>
      <c r="K22" s="354">
        <f t="shared" si="6"/>
        <v>78.873239436619727</v>
      </c>
    </row>
    <row r="23" spans="1:11" x14ac:dyDescent="0.2">
      <c r="A23" s="350" t="s">
        <v>221</v>
      </c>
      <c r="B23" s="351">
        <v>11.803000000000001</v>
      </c>
      <c r="C23" s="352">
        <v>0.38600000000000001</v>
      </c>
      <c r="D23" s="352">
        <v>7.1999999999999995E-2</v>
      </c>
      <c r="E23" s="353">
        <f t="shared" si="1"/>
        <v>12.260999999999999</v>
      </c>
      <c r="F23" s="352">
        <v>9.0999999999999998E-2</v>
      </c>
      <c r="G23" s="352">
        <v>3.5000000000000003E-2</v>
      </c>
      <c r="H23" s="352">
        <v>3.9E-2</v>
      </c>
      <c r="I23" s="353">
        <f t="shared" si="4"/>
        <v>0.16500000000000001</v>
      </c>
      <c r="J23" s="354">
        <f t="shared" si="5"/>
        <v>0.58722779544898451</v>
      </c>
      <c r="K23" s="354">
        <f t="shared" si="6"/>
        <v>54.166666666666671</v>
      </c>
    </row>
    <row r="24" spans="1:11" x14ac:dyDescent="0.2">
      <c r="A24" s="350" t="s">
        <v>222</v>
      </c>
      <c r="B24" s="351">
        <v>5.883</v>
      </c>
      <c r="C24" s="352">
        <v>1.038</v>
      </c>
      <c r="D24" s="352">
        <v>0.03</v>
      </c>
      <c r="E24" s="353">
        <f t="shared" si="1"/>
        <v>6.9510000000000005</v>
      </c>
      <c r="F24" s="352">
        <v>9.6000000000000002E-2</v>
      </c>
      <c r="G24" s="352">
        <v>8.3000000000000004E-2</v>
      </c>
      <c r="H24" s="352">
        <v>2.3E-2</v>
      </c>
      <c r="I24" s="353">
        <f t="shared" si="4"/>
        <v>0.20199999999999999</v>
      </c>
      <c r="J24" s="354">
        <f t="shared" si="5"/>
        <v>0.4315925766076823</v>
      </c>
      <c r="K24" s="354">
        <f t="shared" si="6"/>
        <v>76.666666666666657</v>
      </c>
    </row>
    <row r="25" spans="1:11" ht="36" x14ac:dyDescent="0.2">
      <c r="A25" s="350" t="s">
        <v>223</v>
      </c>
      <c r="B25" s="351">
        <v>0</v>
      </c>
      <c r="C25" s="352">
        <v>0</v>
      </c>
      <c r="D25" s="352">
        <v>0</v>
      </c>
      <c r="E25" s="353">
        <f t="shared" si="1"/>
        <v>0</v>
      </c>
      <c r="F25" s="352">
        <v>0</v>
      </c>
      <c r="G25" s="352">
        <v>0</v>
      </c>
      <c r="H25" s="352">
        <v>0</v>
      </c>
      <c r="I25" s="353">
        <f t="shared" si="4"/>
        <v>0</v>
      </c>
      <c r="J25" s="354" t="str">
        <f t="shared" si="5"/>
        <v>-</v>
      </c>
      <c r="K25" s="354" t="str">
        <f t="shared" si="6"/>
        <v>-</v>
      </c>
    </row>
    <row r="26" spans="1:11" x14ac:dyDescent="0.2">
      <c r="A26" s="355" t="s">
        <v>224</v>
      </c>
      <c r="B26" s="356">
        <v>0</v>
      </c>
      <c r="C26" s="357">
        <v>0</v>
      </c>
      <c r="D26" s="357">
        <v>0</v>
      </c>
      <c r="E26" s="358">
        <f t="shared" si="1"/>
        <v>0</v>
      </c>
      <c r="F26" s="357">
        <v>0</v>
      </c>
      <c r="G26" s="357">
        <v>0</v>
      </c>
      <c r="H26" s="357">
        <v>0</v>
      </c>
      <c r="I26" s="358">
        <f t="shared" si="4"/>
        <v>0</v>
      </c>
      <c r="J26" s="359" t="str">
        <f t="shared" si="5"/>
        <v>-</v>
      </c>
      <c r="K26" s="359" t="str">
        <f t="shared" si="6"/>
        <v>-</v>
      </c>
    </row>
    <row r="27" spans="1:11" x14ac:dyDescent="0.2">
      <c r="A27" s="113" t="s">
        <v>225</v>
      </c>
      <c r="B27" s="371">
        <f>SUM(B28:B30)</f>
        <v>2555.3029999999999</v>
      </c>
      <c r="C27" s="372">
        <f t="shared" ref="C27:D27" si="7">SUM(C28:C30)</f>
        <v>271.18</v>
      </c>
      <c r="D27" s="372">
        <f t="shared" si="7"/>
        <v>98.164999999999992</v>
      </c>
      <c r="E27" s="373">
        <f t="shared" si="1"/>
        <v>2924.6479999999997</v>
      </c>
      <c r="F27" s="372">
        <f>SUM(F28:F30)</f>
        <v>31.649000000000001</v>
      </c>
      <c r="G27" s="372">
        <f t="shared" ref="G27" si="8">SUM(G28:G30)</f>
        <v>35.832000000000001</v>
      </c>
      <c r="H27" s="372">
        <f t="shared" ref="H27" si="9">SUM(H28:H30)</f>
        <v>84.058999999999997</v>
      </c>
      <c r="I27" s="373">
        <f t="shared" si="4"/>
        <v>151.54</v>
      </c>
      <c r="J27" s="374">
        <f t="shared" si="5"/>
        <v>3.3564723002563048</v>
      </c>
      <c r="K27" s="374">
        <f t="shared" si="6"/>
        <v>85.630316304181733</v>
      </c>
    </row>
    <row r="28" spans="1:11" x14ac:dyDescent="0.2">
      <c r="A28" s="366" t="s">
        <v>226</v>
      </c>
      <c r="B28" s="367">
        <v>1578.0609999999999</v>
      </c>
      <c r="C28" s="368">
        <v>194.953</v>
      </c>
      <c r="D28" s="368">
        <v>75.600999999999999</v>
      </c>
      <c r="E28" s="369">
        <f t="shared" si="1"/>
        <v>1848.6149999999998</v>
      </c>
      <c r="F28" s="368">
        <v>23.449000000000002</v>
      </c>
      <c r="G28" s="368">
        <v>27.077999999999999</v>
      </c>
      <c r="H28" s="368">
        <v>67.147999999999996</v>
      </c>
      <c r="I28" s="369">
        <f t="shared" si="4"/>
        <v>117.675</v>
      </c>
      <c r="J28" s="370">
        <f t="shared" si="5"/>
        <v>4.0896022157128451</v>
      </c>
      <c r="K28" s="370">
        <f t="shared" si="6"/>
        <v>88.818930966521592</v>
      </c>
    </row>
    <row r="29" spans="1:11" x14ac:dyDescent="0.2">
      <c r="A29" s="350" t="s">
        <v>227</v>
      </c>
      <c r="B29" s="351">
        <v>806.97199999999998</v>
      </c>
      <c r="C29" s="352">
        <v>47.030999999999999</v>
      </c>
      <c r="D29" s="352">
        <v>9.8450000000000006</v>
      </c>
      <c r="E29" s="353">
        <f t="shared" si="1"/>
        <v>863.84799999999996</v>
      </c>
      <c r="F29" s="352">
        <v>6.048</v>
      </c>
      <c r="G29" s="352">
        <v>5.3479999999999999</v>
      </c>
      <c r="H29" s="352">
        <v>7.1589999999999998</v>
      </c>
      <c r="I29" s="353">
        <f t="shared" si="4"/>
        <v>18.555</v>
      </c>
      <c r="J29" s="354">
        <f t="shared" si="5"/>
        <v>1.1396680897565314</v>
      </c>
      <c r="K29" s="354">
        <f t="shared" si="6"/>
        <v>72.717115286947688</v>
      </c>
    </row>
    <row r="30" spans="1:11" x14ac:dyDescent="0.2">
      <c r="A30" s="360" t="s">
        <v>228</v>
      </c>
      <c r="B30" s="361">
        <v>170.27</v>
      </c>
      <c r="C30" s="362">
        <v>29.196000000000002</v>
      </c>
      <c r="D30" s="362">
        <v>12.718999999999999</v>
      </c>
      <c r="E30" s="363">
        <f t="shared" si="1"/>
        <v>212.185</v>
      </c>
      <c r="F30" s="362">
        <v>2.1520000000000001</v>
      </c>
      <c r="G30" s="362">
        <v>3.4060000000000001</v>
      </c>
      <c r="H30" s="362">
        <v>9.7520000000000007</v>
      </c>
      <c r="I30" s="363">
        <f t="shared" si="4"/>
        <v>15.31</v>
      </c>
      <c r="J30" s="364">
        <f t="shared" si="5"/>
        <v>5.9942974291302393</v>
      </c>
      <c r="K30" s="364">
        <f t="shared" si="6"/>
        <v>76.672694394213394</v>
      </c>
    </row>
    <row r="31" spans="1:11" ht="12.75" thickBot="1" x14ac:dyDescent="0.25">
      <c r="A31" s="86" t="s">
        <v>229</v>
      </c>
      <c r="B31" s="87">
        <f>B5+B27</f>
        <v>4978.4409999999989</v>
      </c>
      <c r="C31" s="324">
        <f t="shared" ref="C31:D31" si="10">C5+C27</f>
        <v>600.97800000000007</v>
      </c>
      <c r="D31" s="324">
        <f t="shared" si="10"/>
        <v>213.49</v>
      </c>
      <c r="E31" s="323">
        <f t="shared" si="1"/>
        <v>5792.9089999999987</v>
      </c>
      <c r="F31" s="324">
        <f>F5+F27</f>
        <v>63.638000000000005</v>
      </c>
      <c r="G31" s="324">
        <f t="shared" ref="G31:H31" si="11">G5+G27</f>
        <v>71.881999999999991</v>
      </c>
      <c r="H31" s="324">
        <f t="shared" si="11"/>
        <v>156.92499999999995</v>
      </c>
      <c r="I31" s="323">
        <f t="shared" si="4"/>
        <v>292.44499999999994</v>
      </c>
      <c r="J31" s="365">
        <f t="shared" si="5"/>
        <v>3.6853677487424719</v>
      </c>
      <c r="K31" s="365">
        <f t="shared" si="6"/>
        <v>73.504613799241156</v>
      </c>
    </row>
  </sheetData>
  <mergeCells count="7">
    <mergeCell ref="K3:K4"/>
    <mergeCell ref="A3:A4"/>
    <mergeCell ref="B3:D3"/>
    <mergeCell ref="E3:E4"/>
    <mergeCell ref="F3:H3"/>
    <mergeCell ref="I3:I4"/>
    <mergeCell ref="J3:J4"/>
  </mergeCells>
  <pageMargins left="0.7" right="0.7" top="0.75" bottom="0.75" header="0.3" footer="0.3"/>
  <pageSetup paperSize="9" scale="85" orientation="landscape" verticalDpi="0" r:id="rId1"/>
  <ignoredErrors>
    <ignoredError sqref="E5 E27:E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D6"/>
  <sheetViews>
    <sheetView topLeftCell="A2" zoomScaleNormal="100" workbookViewId="0">
      <selection activeCell="A2" sqref="A2"/>
    </sheetView>
  </sheetViews>
  <sheetFormatPr defaultRowHeight="15" x14ac:dyDescent="0.25"/>
  <cols>
    <col min="1" max="1" width="20.42578125" customWidth="1"/>
    <col min="2" max="4" width="21" customWidth="1"/>
  </cols>
  <sheetData>
    <row r="1" spans="1:4" hidden="1" x14ac:dyDescent="0.25">
      <c r="A1" s="26"/>
    </row>
    <row r="2" spans="1:4" x14ac:dyDescent="0.25">
      <c r="A2" s="67" t="s">
        <v>304</v>
      </c>
      <c r="B2" s="68"/>
      <c r="C2" s="68"/>
      <c r="D2" s="69" t="s">
        <v>401</v>
      </c>
    </row>
    <row r="3" spans="1:4" x14ac:dyDescent="0.25">
      <c r="A3" s="83" t="s">
        <v>0</v>
      </c>
      <c r="B3" s="70" t="s">
        <v>1</v>
      </c>
      <c r="C3" s="70" t="s">
        <v>478</v>
      </c>
      <c r="D3" s="70" t="s">
        <v>304</v>
      </c>
    </row>
    <row r="4" spans="1:4" x14ac:dyDescent="0.25">
      <c r="A4" s="301" t="s">
        <v>778</v>
      </c>
      <c r="B4" s="71">
        <v>2969</v>
      </c>
      <c r="C4" s="72">
        <v>8889.2000000000007</v>
      </c>
      <c r="D4" s="72">
        <f>IFERROR(C4/B4,0)</f>
        <v>2.9940047153923883</v>
      </c>
    </row>
    <row r="5" spans="1:4" x14ac:dyDescent="0.25">
      <c r="A5" s="124" t="s">
        <v>779</v>
      </c>
      <c r="B5" s="51">
        <v>2928</v>
      </c>
      <c r="C5" s="73">
        <v>9892.2990000000009</v>
      </c>
      <c r="D5" s="73">
        <f>IFERROR(C5/B5,0)</f>
        <v>3.378517418032787</v>
      </c>
    </row>
    <row r="6" spans="1:4" x14ac:dyDescent="0.25">
      <c r="A6" s="302" t="s">
        <v>780</v>
      </c>
      <c r="B6" s="74">
        <v>2946</v>
      </c>
      <c r="C6" s="75">
        <v>10070.031000000001</v>
      </c>
      <c r="D6" s="75">
        <f>IFERROR(C6/B6,0)</f>
        <v>3.4182046843177192</v>
      </c>
    </row>
  </sheetData>
  <customSheetViews>
    <customSheetView guid="{5507C501-9942-4310-9E0E-987180BD1180}">
      <selection activeCell="C14" sqref="C14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F11" sqref="F11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62E62-7C69-4B3E-B79E-4124B0156FB6}">
  <sheetPr codeName="Sheet185">
    <tabColor theme="0" tint="-4.9989318521683403E-2"/>
  </sheetPr>
  <dimension ref="A1:I26"/>
  <sheetViews>
    <sheetView topLeftCell="A2" zoomScaleNormal="100" workbookViewId="0">
      <selection activeCell="A2" sqref="A2"/>
    </sheetView>
  </sheetViews>
  <sheetFormatPr defaultColWidth="9.140625" defaultRowHeight="12" x14ac:dyDescent="0.2"/>
  <cols>
    <col min="1" max="1" width="43.42578125" style="4" customWidth="1"/>
    <col min="2" max="2" width="8.7109375" style="4" customWidth="1"/>
    <col min="3" max="3" width="6.5703125" style="4" customWidth="1"/>
    <col min="4" max="4" width="8.7109375" style="4" customWidth="1"/>
    <col min="5" max="5" width="6.5703125" style="4" customWidth="1"/>
    <col min="6" max="6" width="8.7109375" style="4" customWidth="1"/>
    <col min="7" max="7" width="6.5703125" style="4" customWidth="1"/>
    <col min="8" max="8" width="8.5703125" style="4" customWidth="1"/>
    <col min="9" max="9" width="0" style="4" hidden="1" customWidth="1"/>
    <col min="10" max="16384" width="9.140625" style="4"/>
  </cols>
  <sheetData>
    <row r="1" spans="1:9" ht="12" hidden="1" customHeight="1" x14ac:dyDescent="0.2"/>
    <row r="2" spans="1:9" ht="15" x14ac:dyDescent="0.2">
      <c r="A2" s="26"/>
    </row>
    <row r="3" spans="1:9" x14ac:dyDescent="0.2">
      <c r="A3" s="82" t="s">
        <v>482</v>
      </c>
      <c r="B3" s="566"/>
      <c r="C3" s="566"/>
      <c r="D3" s="566"/>
      <c r="E3" s="566"/>
      <c r="F3" s="566"/>
      <c r="G3" s="566"/>
      <c r="H3" s="300" t="s">
        <v>401</v>
      </c>
    </row>
    <row r="4" spans="1:9" x14ac:dyDescent="0.2">
      <c r="A4" s="815" t="s">
        <v>10</v>
      </c>
      <c r="B4" s="826" t="s">
        <v>778</v>
      </c>
      <c r="C4" s="827"/>
      <c r="D4" s="826" t="s">
        <v>779</v>
      </c>
      <c r="E4" s="827"/>
      <c r="F4" s="826" t="s">
        <v>780</v>
      </c>
      <c r="G4" s="827"/>
      <c r="H4" s="829" t="s">
        <v>9</v>
      </c>
    </row>
    <row r="5" spans="1:9" x14ac:dyDescent="0.2">
      <c r="A5" s="828"/>
      <c r="B5" s="77" t="s">
        <v>2</v>
      </c>
      <c r="C5" s="78" t="s">
        <v>3</v>
      </c>
      <c r="D5" s="77" t="s">
        <v>2</v>
      </c>
      <c r="E5" s="78" t="s">
        <v>3</v>
      </c>
      <c r="F5" s="77" t="s">
        <v>2</v>
      </c>
      <c r="G5" s="78" t="s">
        <v>3</v>
      </c>
      <c r="H5" s="830"/>
    </row>
    <row r="6" spans="1:9" x14ac:dyDescent="0.2">
      <c r="A6" s="687" t="s">
        <v>408</v>
      </c>
      <c r="B6" s="602"/>
      <c r="C6" s="603"/>
      <c r="D6" s="602"/>
      <c r="E6" s="603"/>
      <c r="F6" s="602"/>
      <c r="G6" s="603"/>
      <c r="H6" s="604"/>
    </row>
    <row r="7" spans="1:9" x14ac:dyDescent="0.2">
      <c r="A7" s="56" t="s">
        <v>578</v>
      </c>
      <c r="B7" s="596">
        <v>1920.242</v>
      </c>
      <c r="C7" s="525">
        <f t="shared" ref="C7:C12" si="0">IF(B$13&lt;&gt;0,B7*100/B$13,0)</f>
        <v>21.601966431174908</v>
      </c>
      <c r="D7" s="596">
        <v>2745.43</v>
      </c>
      <c r="E7" s="525">
        <f t="shared" ref="E7:E12" si="1">IF(D$13&lt;&gt;0,D7*100/D$13,0)</f>
        <v>27.753204790918677</v>
      </c>
      <c r="F7" s="596">
        <v>2636.6060000000002</v>
      </c>
      <c r="G7" s="525">
        <f t="shared" ref="G7:G12" si="2">IF(F$13&lt;&gt;0,F7*100/F$13,0)</f>
        <v>26.18269993409157</v>
      </c>
      <c r="H7" s="6">
        <f>IF(D7&lt;&gt;0,F7/D7*100,"")</f>
        <v>96.036176482372539</v>
      </c>
      <c r="I7" s="4" t="s">
        <v>636</v>
      </c>
    </row>
    <row r="8" spans="1:9" x14ac:dyDescent="0.2">
      <c r="A8" s="56" t="s">
        <v>579</v>
      </c>
      <c r="B8" s="596">
        <v>1071.83</v>
      </c>
      <c r="C8" s="525">
        <f t="shared" si="0"/>
        <v>12.057665481708142</v>
      </c>
      <c r="D8" s="596">
        <v>1101.5740000000001</v>
      </c>
      <c r="E8" s="525">
        <f t="shared" si="1"/>
        <v>11.135672304284375</v>
      </c>
      <c r="F8" s="596">
        <v>1283.895</v>
      </c>
      <c r="G8" s="525">
        <f t="shared" si="2"/>
        <v>12.749662836191867</v>
      </c>
      <c r="H8" s="6">
        <f t="shared" ref="H8:H26" si="3">IF(D8&lt;&gt;0,F8/D8*100,"")</f>
        <v>116.55095345387598</v>
      </c>
      <c r="I8" s="4" t="s">
        <v>641</v>
      </c>
    </row>
    <row r="9" spans="1:9" x14ac:dyDescent="0.2">
      <c r="A9" s="56" t="s">
        <v>255</v>
      </c>
      <c r="B9" s="596">
        <v>44.79</v>
      </c>
      <c r="C9" s="525">
        <f t="shared" si="0"/>
        <v>0.5038698645547407</v>
      </c>
      <c r="D9" s="596">
        <v>16.71</v>
      </c>
      <c r="E9" s="525">
        <f t="shared" si="1"/>
        <v>0.1689192775107182</v>
      </c>
      <c r="F9" s="596">
        <v>40.366999999999997</v>
      </c>
      <c r="G9" s="525">
        <f t="shared" si="2"/>
        <v>0.40086271829749087</v>
      </c>
      <c r="H9" s="6">
        <f t="shared" si="3"/>
        <v>241.57390783961699</v>
      </c>
      <c r="I9" s="4" t="s">
        <v>637</v>
      </c>
    </row>
    <row r="10" spans="1:9" x14ac:dyDescent="0.2">
      <c r="A10" s="56" t="s">
        <v>15</v>
      </c>
      <c r="B10" s="596">
        <v>5493.8069999999998</v>
      </c>
      <c r="C10" s="525">
        <f t="shared" si="0"/>
        <v>61.803165639202632</v>
      </c>
      <c r="D10" s="596">
        <v>5705.1350000000002</v>
      </c>
      <c r="E10" s="525">
        <f t="shared" si="1"/>
        <v>57.67248846804975</v>
      </c>
      <c r="F10" s="596">
        <v>5792.91</v>
      </c>
      <c r="G10" s="525">
        <f t="shared" si="2"/>
        <v>57.526238002643694</v>
      </c>
      <c r="H10" s="6">
        <f t="shared" si="3"/>
        <v>101.53852625748559</v>
      </c>
      <c r="I10" s="4" t="s">
        <v>496</v>
      </c>
    </row>
    <row r="11" spans="1:9" x14ac:dyDescent="0.2">
      <c r="A11" s="56" t="s">
        <v>580</v>
      </c>
      <c r="B11" s="596">
        <v>202.76400000000001</v>
      </c>
      <c r="C11" s="525">
        <f t="shared" si="0"/>
        <v>2.281015164469244</v>
      </c>
      <c r="D11" s="596">
        <v>192.72</v>
      </c>
      <c r="E11" s="525">
        <f t="shared" si="1"/>
        <v>1.9481821162097912</v>
      </c>
      <c r="F11" s="596">
        <v>186.83699999999999</v>
      </c>
      <c r="G11" s="525">
        <f t="shared" si="2"/>
        <v>1.8553766120481654</v>
      </c>
      <c r="H11" s="6">
        <f t="shared" si="3"/>
        <v>96.947384806973844</v>
      </c>
      <c r="I11" s="4" t="s">
        <v>638</v>
      </c>
    </row>
    <row r="12" spans="1:9" x14ac:dyDescent="0.2">
      <c r="A12" s="56" t="s">
        <v>581</v>
      </c>
      <c r="B12" s="596">
        <v>155.767</v>
      </c>
      <c r="C12" s="525">
        <f t="shared" si="0"/>
        <v>1.752317418890339</v>
      </c>
      <c r="D12" s="596">
        <v>130.72999999999999</v>
      </c>
      <c r="E12" s="525">
        <f t="shared" si="1"/>
        <v>1.3215330430267018</v>
      </c>
      <c r="F12" s="596">
        <v>129.416</v>
      </c>
      <c r="G12" s="525">
        <f t="shared" si="2"/>
        <v>1.2851598967272297</v>
      </c>
      <c r="H12" s="6">
        <f t="shared" si="3"/>
        <v>98.994874933068161</v>
      </c>
      <c r="I12" s="4" t="s">
        <v>642</v>
      </c>
    </row>
    <row r="13" spans="1:9" x14ac:dyDescent="0.2">
      <c r="A13" s="8" t="s">
        <v>582</v>
      </c>
      <c r="B13" s="598">
        <f t="shared" ref="B13:G13" si="4">SUM(B7:B12)</f>
        <v>8889.1999999999989</v>
      </c>
      <c r="C13" s="683">
        <f t="shared" si="4"/>
        <v>100.00000000000001</v>
      </c>
      <c r="D13" s="598">
        <f t="shared" si="4"/>
        <v>9892.2989999999991</v>
      </c>
      <c r="E13" s="683">
        <f t="shared" si="4"/>
        <v>100.00000000000001</v>
      </c>
      <c r="F13" s="598">
        <f t="shared" si="4"/>
        <v>10070.030999999999</v>
      </c>
      <c r="G13" s="683">
        <f t="shared" si="4"/>
        <v>100.00000000000001</v>
      </c>
      <c r="H13" s="79">
        <f t="shared" si="3"/>
        <v>101.79667031900269</v>
      </c>
    </row>
    <row r="14" spans="1:9" x14ac:dyDescent="0.2">
      <c r="A14" s="8" t="s">
        <v>583</v>
      </c>
      <c r="B14" s="598">
        <f>B15+B16</f>
        <v>380.62700000000001</v>
      </c>
      <c r="C14" s="684"/>
      <c r="D14" s="598">
        <f>D15+D16</f>
        <v>341.04599999999999</v>
      </c>
      <c r="E14" s="684"/>
      <c r="F14" s="598">
        <f>F15+F16</f>
        <v>312.87800000000004</v>
      </c>
      <c r="G14" s="684"/>
      <c r="H14" s="79">
        <f t="shared" si="3"/>
        <v>91.740703600100886</v>
      </c>
    </row>
    <row r="15" spans="1:9" x14ac:dyDescent="0.2">
      <c r="A15" s="56" t="s">
        <v>584</v>
      </c>
      <c r="B15" s="596">
        <v>357.43299999999999</v>
      </c>
      <c r="C15" s="525"/>
      <c r="D15" s="596">
        <v>322.50900000000001</v>
      </c>
      <c r="E15" s="525"/>
      <c r="F15" s="596">
        <v>292.44600000000003</v>
      </c>
      <c r="G15" s="525"/>
      <c r="H15" s="6">
        <f t="shared" si="3"/>
        <v>90.678399672567281</v>
      </c>
      <c r="I15" s="4" t="s">
        <v>634</v>
      </c>
    </row>
    <row r="16" spans="1:9" ht="24" x14ac:dyDescent="0.2">
      <c r="A16" s="56" t="s">
        <v>585</v>
      </c>
      <c r="B16" s="596">
        <v>23.193999999999999</v>
      </c>
      <c r="C16" s="525"/>
      <c r="D16" s="596">
        <v>18.536999999999999</v>
      </c>
      <c r="E16" s="525"/>
      <c r="F16" s="596">
        <v>20.431999999999999</v>
      </c>
      <c r="G16" s="525"/>
      <c r="H16" s="6">
        <f t="shared" si="3"/>
        <v>110.22279764794736</v>
      </c>
      <c r="I16" s="4" t="s">
        <v>635</v>
      </c>
    </row>
    <row r="17" spans="1:9" x14ac:dyDescent="0.2">
      <c r="A17" s="8" t="s">
        <v>586</v>
      </c>
      <c r="B17" s="598">
        <f>B13-B14</f>
        <v>8508.5729999999985</v>
      </c>
      <c r="C17" s="684"/>
      <c r="D17" s="598">
        <f>D13-D14</f>
        <v>9551.2529999999988</v>
      </c>
      <c r="E17" s="684"/>
      <c r="F17" s="598">
        <f>F13-F14</f>
        <v>9757.1529999999984</v>
      </c>
      <c r="G17" s="684"/>
      <c r="H17" s="79">
        <f t="shared" si="3"/>
        <v>102.1557381005403</v>
      </c>
    </row>
    <row r="18" spans="1:9" x14ac:dyDescent="0.2">
      <c r="A18" s="601" t="s">
        <v>587</v>
      </c>
      <c r="B18" s="605"/>
      <c r="C18" s="685"/>
      <c r="D18" s="605"/>
      <c r="E18" s="685"/>
      <c r="F18" s="605"/>
      <c r="G18" s="685"/>
      <c r="H18" s="604"/>
    </row>
    <row r="19" spans="1:9" x14ac:dyDescent="0.2">
      <c r="A19" s="56" t="s">
        <v>588</v>
      </c>
      <c r="B19" s="596">
        <v>6515.2150000000001</v>
      </c>
      <c r="C19" s="525">
        <f>IF(B$26&lt;&gt;0,B19*100/B$26,0)</f>
        <v>76.572358255608776</v>
      </c>
      <c r="D19" s="596">
        <v>7498.5609999999997</v>
      </c>
      <c r="E19" s="525">
        <f>IF(D$26&lt;&gt;0,D19*100/D$26,0)</f>
        <v>78.508662685408908</v>
      </c>
      <c r="F19" s="596">
        <v>7595.16</v>
      </c>
      <c r="G19" s="525">
        <f>IF(F$26&lt;&gt;0,F19*100/F$26,0)</f>
        <v>77.841968861203682</v>
      </c>
      <c r="H19" s="6">
        <f t="shared" si="3"/>
        <v>101.28823383579864</v>
      </c>
      <c r="I19" s="4" t="s">
        <v>497</v>
      </c>
    </row>
    <row r="20" spans="1:9" x14ac:dyDescent="0.2">
      <c r="A20" s="56" t="s">
        <v>589</v>
      </c>
      <c r="B20" s="596">
        <v>678.33500000000004</v>
      </c>
      <c r="C20" s="525">
        <f t="shared" ref="C20:E25" si="5">IF(B$26&lt;&gt;0,B20*100/B$26,0)</f>
        <v>7.9723709251833412</v>
      </c>
      <c r="D20" s="596">
        <v>681.50900000000001</v>
      </c>
      <c r="E20" s="525">
        <f t="shared" si="5"/>
        <v>7.1352837161783897</v>
      </c>
      <c r="F20" s="596">
        <v>704.68499999999995</v>
      </c>
      <c r="G20" s="525">
        <f t="shared" ref="G20" si="6">IF(F$26&lt;&gt;0,F20*100/F$26,0)</f>
        <v>7.2222399300287705</v>
      </c>
      <c r="H20" s="6">
        <f t="shared" si="3"/>
        <v>103.40068876566559</v>
      </c>
      <c r="I20" s="4" t="s">
        <v>498</v>
      </c>
    </row>
    <row r="21" spans="1:9" x14ac:dyDescent="0.2">
      <c r="A21" s="56" t="s">
        <v>590</v>
      </c>
      <c r="B21" s="596">
        <v>52.268000000000001</v>
      </c>
      <c r="C21" s="525">
        <f>IF(B$26&lt;&gt;0,B21*100/B$26,0)</f>
        <v>0.61429807324918051</v>
      </c>
      <c r="D21" s="596">
        <v>52.268000000000001</v>
      </c>
      <c r="E21" s="525">
        <f t="shared" si="5"/>
        <v>0.54723710072385268</v>
      </c>
      <c r="F21" s="596">
        <v>52.268000000000001</v>
      </c>
      <c r="G21" s="525">
        <f t="shared" ref="G21:G22" si="7">IF(F$26&lt;&gt;0,F21*100/F$26,0)</f>
        <v>0.53568904781958437</v>
      </c>
      <c r="H21" s="6">
        <f t="shared" si="3"/>
        <v>100</v>
      </c>
      <c r="I21" s="4" t="s">
        <v>499</v>
      </c>
    </row>
    <row r="22" spans="1:9" x14ac:dyDescent="0.2">
      <c r="A22" s="171" t="s">
        <v>708</v>
      </c>
      <c r="B22" s="596">
        <v>11.224</v>
      </c>
      <c r="C22" s="525">
        <f>IF(B$26&lt;&gt;0,B22*100/B$26,0)</f>
        <v>0.13191401190305355</v>
      </c>
      <c r="D22" s="596">
        <v>12.67</v>
      </c>
      <c r="E22" s="525">
        <f t="shared" si="5"/>
        <v>0.13265275247132496</v>
      </c>
      <c r="F22" s="596">
        <v>12.781000000000001</v>
      </c>
      <c r="G22" s="525">
        <f t="shared" si="7"/>
        <v>0.13099107905758989</v>
      </c>
      <c r="H22" s="6">
        <f>IF(D22&lt;&gt;0,F22/D22*100,"")</f>
        <v>100.87608524072613</v>
      </c>
      <c r="I22" s="4" t="s">
        <v>639</v>
      </c>
    </row>
    <row r="23" spans="1:9" x14ac:dyDescent="0.2">
      <c r="A23" s="56" t="s">
        <v>709</v>
      </c>
      <c r="B23" s="596">
        <v>197.245</v>
      </c>
      <c r="C23" s="525">
        <f t="shared" si="5"/>
        <v>2.3181913112809869</v>
      </c>
      <c r="D23" s="596">
        <v>189.74</v>
      </c>
      <c r="E23" s="525">
        <f t="shared" si="5"/>
        <v>1.9865456396139856</v>
      </c>
      <c r="F23" s="596">
        <v>176.22800000000001</v>
      </c>
      <c r="G23" s="525">
        <f t="shared" ref="G23" si="8">IF(F$26&lt;&gt;0,F23*100/F$26,0)</f>
        <v>1.8061416070855916</v>
      </c>
      <c r="H23" s="6">
        <f>IF(D23&lt;&gt;0,F23/D23*100,"")</f>
        <v>92.878676083061023</v>
      </c>
      <c r="I23" s="4" t="s">
        <v>643</v>
      </c>
    </row>
    <row r="24" spans="1:9" x14ac:dyDescent="0.2">
      <c r="A24" s="608" t="s">
        <v>591</v>
      </c>
      <c r="B24" s="609"/>
      <c r="C24" s="685"/>
      <c r="D24" s="609"/>
      <c r="E24" s="685"/>
      <c r="F24" s="609"/>
      <c r="G24" s="685"/>
      <c r="H24" s="604"/>
    </row>
    <row r="25" spans="1:9" x14ac:dyDescent="0.2">
      <c r="A25" s="551" t="s">
        <v>710</v>
      </c>
      <c r="B25" s="596">
        <v>1054.2860000000001</v>
      </c>
      <c r="C25" s="525">
        <f t="shared" si="5"/>
        <v>12.390867422774653</v>
      </c>
      <c r="D25" s="596">
        <v>1116.5050000000001</v>
      </c>
      <c r="E25" s="525">
        <f t="shared" si="5"/>
        <v>11.689618105603527</v>
      </c>
      <c r="F25" s="596">
        <v>1216.0309999999999</v>
      </c>
      <c r="G25" s="525">
        <f t="shared" ref="G25" si="9">IF(F$26&lt;&gt;0,F25*100/F$26,0)</f>
        <v>12.462969474804794</v>
      </c>
      <c r="H25" s="6">
        <f t="shared" si="3"/>
        <v>108.91406666338258</v>
      </c>
      <c r="I25" s="4" t="s">
        <v>640</v>
      </c>
    </row>
    <row r="26" spans="1:9" ht="12.75" thickBot="1" x14ac:dyDescent="0.25">
      <c r="A26" s="81" t="s">
        <v>718</v>
      </c>
      <c r="B26" s="563">
        <f t="shared" ref="B26:G26" si="10">SUM(B19:B25)</f>
        <v>8508.5730000000003</v>
      </c>
      <c r="C26" s="686">
        <f t="shared" si="10"/>
        <v>99.999999999999972</v>
      </c>
      <c r="D26" s="563">
        <f t="shared" si="10"/>
        <v>9551.2530000000006</v>
      </c>
      <c r="E26" s="686">
        <f t="shared" si="10"/>
        <v>99.999999999999986</v>
      </c>
      <c r="F26" s="563">
        <f t="shared" si="10"/>
        <v>9757.1529999999984</v>
      </c>
      <c r="G26" s="686">
        <f t="shared" si="10"/>
        <v>100.00000000000003</v>
      </c>
      <c r="H26" s="565">
        <f t="shared" si="3"/>
        <v>102.15573810054028</v>
      </c>
    </row>
  </sheetData>
  <mergeCells count="5">
    <mergeCell ref="D4:E4"/>
    <mergeCell ref="F4:G4"/>
    <mergeCell ref="A4:A5"/>
    <mergeCell ref="B4:C4"/>
    <mergeCell ref="H4:H5"/>
  </mergeCells>
  <pageMargins left="0.7" right="0.7" top="0.75" bottom="0.75" header="0.3" footer="0.3"/>
  <pageSetup paperSize="9" scale="98" orientation="landscape" r:id="rId1"/>
  <rowBreaks count="1" manualBreakCount="1">
    <brk id="2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F7872-A62F-43FB-9B4C-1D3F4BC23CEE}">
  <sheetPr codeName="Sheet186">
    <tabColor theme="0" tint="-0.249977111117893"/>
  </sheetPr>
  <dimension ref="A1:H26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43.42578125" style="4" customWidth="1"/>
    <col min="2" max="2" width="8.7109375" style="4" customWidth="1"/>
    <col min="3" max="3" width="6.5703125" style="4" customWidth="1"/>
    <col min="4" max="4" width="8.7109375" style="4" customWidth="1"/>
    <col min="5" max="5" width="6.5703125" style="4" customWidth="1"/>
    <col min="6" max="6" width="8.7109375" style="4" customWidth="1"/>
    <col min="7" max="7" width="6.5703125" style="4" customWidth="1"/>
    <col min="8" max="8" width="8.5703125" style="4" customWidth="1"/>
    <col min="9" max="16384" width="9.140625" style="4"/>
  </cols>
  <sheetData>
    <row r="1" spans="1:8" ht="12" hidden="1" customHeight="1" x14ac:dyDescent="0.2"/>
    <row r="2" spans="1:8" ht="15" x14ac:dyDescent="0.2">
      <c r="A2" s="26"/>
    </row>
    <row r="3" spans="1:8" x14ac:dyDescent="0.2">
      <c r="A3" s="82" t="s">
        <v>483</v>
      </c>
      <c r="B3" s="566"/>
      <c r="C3" s="566"/>
      <c r="D3" s="566"/>
      <c r="E3" s="566"/>
      <c r="F3" s="566"/>
      <c r="G3" s="566"/>
      <c r="H3" s="300" t="s">
        <v>402</v>
      </c>
    </row>
    <row r="4" spans="1:8" x14ac:dyDescent="0.2">
      <c r="A4" s="831" t="s">
        <v>184</v>
      </c>
      <c r="B4" s="826" t="str">
        <f>'Tab 3'!B4:C4</f>
        <v>2020.</v>
      </c>
      <c r="C4" s="827"/>
      <c r="D4" s="826" t="str">
        <f>'Tab 3'!D4:E4</f>
        <v>2021.</v>
      </c>
      <c r="E4" s="827"/>
      <c r="F4" s="826" t="str">
        <f>'Tab 3'!F4:G4</f>
        <v>2022.</v>
      </c>
      <c r="G4" s="827"/>
      <c r="H4" s="829" t="s">
        <v>186</v>
      </c>
    </row>
    <row r="5" spans="1:8" x14ac:dyDescent="0.2">
      <c r="A5" s="832"/>
      <c r="B5" s="77" t="s">
        <v>183</v>
      </c>
      <c r="C5" s="78" t="s">
        <v>3</v>
      </c>
      <c r="D5" s="77" t="s">
        <v>183</v>
      </c>
      <c r="E5" s="78" t="s">
        <v>3</v>
      </c>
      <c r="F5" s="77" t="s">
        <v>183</v>
      </c>
      <c r="G5" s="78" t="s">
        <v>3</v>
      </c>
      <c r="H5" s="830"/>
    </row>
    <row r="6" spans="1:8" x14ac:dyDescent="0.2">
      <c r="A6" s="688" t="s">
        <v>409</v>
      </c>
      <c r="B6" s="602"/>
      <c r="C6" s="603"/>
      <c r="D6" s="602"/>
      <c r="E6" s="603"/>
      <c r="F6" s="602"/>
      <c r="G6" s="603"/>
      <c r="H6" s="604"/>
    </row>
    <row r="7" spans="1:8" x14ac:dyDescent="0.2">
      <c r="A7" s="171" t="s">
        <v>619</v>
      </c>
      <c r="B7" s="596">
        <f>'Tab 3'!B7</f>
        <v>1920.242</v>
      </c>
      <c r="C7" s="597">
        <f t="shared" ref="C7:C12" si="0">IF(B$13&lt;&gt;0,B7*100/B$13,0)</f>
        <v>21.601966431174908</v>
      </c>
      <c r="D7" s="596">
        <f>'Tab 3'!D7</f>
        <v>2745.43</v>
      </c>
      <c r="E7" s="597">
        <f t="shared" ref="E7:E12" si="1">IF(D$13&lt;&gt;0,D7*100/D$13,0)</f>
        <v>27.753204790918677</v>
      </c>
      <c r="F7" s="596">
        <f>'Tab 3'!F7</f>
        <v>2636.6060000000002</v>
      </c>
      <c r="G7" s="597">
        <f t="shared" ref="G7:G12" si="2">IF(F$13&lt;&gt;0,F7*100/F$13,0)</f>
        <v>26.18269993409157</v>
      </c>
      <c r="H7" s="6">
        <f t="shared" ref="H7:H17" si="3">IF(D7&lt;&gt;0,F7/D7*100,"")</f>
        <v>96.036176482372539</v>
      </c>
    </row>
    <row r="8" spans="1:8" x14ac:dyDescent="0.2">
      <c r="A8" s="171" t="s">
        <v>609</v>
      </c>
      <c r="B8" s="596">
        <f>'Tab 3'!B8</f>
        <v>1071.83</v>
      </c>
      <c r="C8" s="597">
        <f t="shared" si="0"/>
        <v>12.057665481708142</v>
      </c>
      <c r="D8" s="596">
        <f>'Tab 3'!D8</f>
        <v>1101.5740000000001</v>
      </c>
      <c r="E8" s="597">
        <f t="shared" si="1"/>
        <v>11.135672304284375</v>
      </c>
      <c r="F8" s="596">
        <f>'Tab 3'!F8</f>
        <v>1283.895</v>
      </c>
      <c r="G8" s="597">
        <f t="shared" si="2"/>
        <v>12.749662836191867</v>
      </c>
      <c r="H8" s="6">
        <f t="shared" si="3"/>
        <v>116.55095345387598</v>
      </c>
    </row>
    <row r="9" spans="1:8" x14ac:dyDescent="0.2">
      <c r="A9" s="171" t="s">
        <v>615</v>
      </c>
      <c r="B9" s="596">
        <f>'Tab 3'!B9</f>
        <v>44.79</v>
      </c>
      <c r="C9" s="597">
        <f t="shared" si="0"/>
        <v>0.5038698645547407</v>
      </c>
      <c r="D9" s="596">
        <f>'Tab 3'!D9</f>
        <v>16.71</v>
      </c>
      <c r="E9" s="597">
        <f t="shared" si="1"/>
        <v>0.1689192775107182</v>
      </c>
      <c r="F9" s="596">
        <f>'Tab 3'!F9</f>
        <v>40.366999999999997</v>
      </c>
      <c r="G9" s="597">
        <f t="shared" si="2"/>
        <v>0.40086271829749087</v>
      </c>
      <c r="H9" s="6">
        <f t="shared" si="3"/>
        <v>241.57390783961699</v>
      </c>
    </row>
    <row r="10" spans="1:8" x14ac:dyDescent="0.2">
      <c r="A10" s="171" t="s">
        <v>185</v>
      </c>
      <c r="B10" s="596">
        <f>'Tab 3'!B10</f>
        <v>5493.8069999999998</v>
      </c>
      <c r="C10" s="597">
        <f t="shared" si="0"/>
        <v>61.803165639202632</v>
      </c>
      <c r="D10" s="596">
        <f>'Tab 3'!D10</f>
        <v>5705.1350000000002</v>
      </c>
      <c r="E10" s="597">
        <f t="shared" si="1"/>
        <v>57.67248846804975</v>
      </c>
      <c r="F10" s="596">
        <f>'Tab 3'!F10</f>
        <v>5792.91</v>
      </c>
      <c r="G10" s="597">
        <f t="shared" si="2"/>
        <v>57.526238002643694</v>
      </c>
      <c r="H10" s="6">
        <f t="shared" si="3"/>
        <v>101.53852625748559</v>
      </c>
    </row>
    <row r="11" spans="1:8" x14ac:dyDescent="0.2">
      <c r="A11" s="171" t="s">
        <v>618</v>
      </c>
      <c r="B11" s="596">
        <f>'Tab 3'!B11</f>
        <v>202.76400000000001</v>
      </c>
      <c r="C11" s="597">
        <f t="shared" si="0"/>
        <v>2.281015164469244</v>
      </c>
      <c r="D11" s="596">
        <f>'Tab 3'!D11</f>
        <v>192.72</v>
      </c>
      <c r="E11" s="597">
        <f t="shared" si="1"/>
        <v>1.9481821162097912</v>
      </c>
      <c r="F11" s="596">
        <f>'Tab 3'!F11</f>
        <v>186.83699999999999</v>
      </c>
      <c r="G11" s="597">
        <f t="shared" si="2"/>
        <v>1.8553766120481654</v>
      </c>
      <c r="H11" s="6">
        <f t="shared" si="3"/>
        <v>96.947384806973844</v>
      </c>
    </row>
    <row r="12" spans="1:8" x14ac:dyDescent="0.2">
      <c r="A12" s="171" t="s">
        <v>610</v>
      </c>
      <c r="B12" s="596">
        <f>'Tab 3'!B12</f>
        <v>155.767</v>
      </c>
      <c r="C12" s="597">
        <f t="shared" si="0"/>
        <v>1.752317418890339</v>
      </c>
      <c r="D12" s="596">
        <f>'Tab 3'!D12</f>
        <v>130.72999999999999</v>
      </c>
      <c r="E12" s="597">
        <f t="shared" si="1"/>
        <v>1.3215330430267018</v>
      </c>
      <c r="F12" s="596">
        <f>'Tab 3'!F12</f>
        <v>129.416</v>
      </c>
      <c r="G12" s="597">
        <f t="shared" si="2"/>
        <v>1.2851598967272297</v>
      </c>
      <c r="H12" s="6">
        <f t="shared" si="3"/>
        <v>98.994874933068161</v>
      </c>
    </row>
    <row r="13" spans="1:8" x14ac:dyDescent="0.2">
      <c r="A13" s="272" t="s">
        <v>608</v>
      </c>
      <c r="B13" s="598">
        <f t="shared" ref="B13:G13" si="4">SUM(B7:B12)</f>
        <v>8889.1999999999989</v>
      </c>
      <c r="C13" s="599">
        <f t="shared" si="4"/>
        <v>100.00000000000001</v>
      </c>
      <c r="D13" s="598">
        <f t="shared" si="4"/>
        <v>9892.2989999999991</v>
      </c>
      <c r="E13" s="599">
        <f t="shared" si="4"/>
        <v>100.00000000000001</v>
      </c>
      <c r="F13" s="598">
        <f t="shared" si="4"/>
        <v>10070.030999999999</v>
      </c>
      <c r="G13" s="599">
        <f t="shared" si="4"/>
        <v>100.00000000000001</v>
      </c>
      <c r="H13" s="79">
        <f t="shared" si="3"/>
        <v>101.79667031900269</v>
      </c>
    </row>
    <row r="14" spans="1:8" x14ac:dyDescent="0.2">
      <c r="A14" s="272" t="s">
        <v>611</v>
      </c>
      <c r="B14" s="598">
        <f>B15+B16</f>
        <v>380.62700000000001</v>
      </c>
      <c r="C14" s="600"/>
      <c r="D14" s="598">
        <f>D15+D16</f>
        <v>341.04599999999999</v>
      </c>
      <c r="E14" s="600"/>
      <c r="F14" s="598">
        <f>F15+F16</f>
        <v>312.87800000000004</v>
      </c>
      <c r="G14" s="600"/>
      <c r="H14" s="79">
        <f t="shared" si="3"/>
        <v>91.740703600100886</v>
      </c>
    </row>
    <row r="15" spans="1:8" x14ac:dyDescent="0.2">
      <c r="A15" s="171" t="s">
        <v>612</v>
      </c>
      <c r="B15" s="596">
        <f>'Tab 3'!B15</f>
        <v>357.43299999999999</v>
      </c>
      <c r="C15" s="597"/>
      <c r="D15" s="596">
        <f>'Tab 3'!D15</f>
        <v>322.50900000000001</v>
      </c>
      <c r="E15" s="597"/>
      <c r="F15" s="596">
        <f>'Tab 3'!F15</f>
        <v>292.44600000000003</v>
      </c>
      <c r="G15" s="597"/>
      <c r="H15" s="6">
        <f t="shared" si="3"/>
        <v>90.678399672567281</v>
      </c>
    </row>
    <row r="16" spans="1:8" x14ac:dyDescent="0.2">
      <c r="A16" s="171" t="s">
        <v>613</v>
      </c>
      <c r="B16" s="596">
        <f>'Tab 3'!B16</f>
        <v>23.193999999999999</v>
      </c>
      <c r="C16" s="597"/>
      <c r="D16" s="596">
        <f>'Tab 3'!D16</f>
        <v>18.536999999999999</v>
      </c>
      <c r="E16" s="597"/>
      <c r="F16" s="596">
        <f>'Tab 3'!F16</f>
        <v>20.431999999999999</v>
      </c>
      <c r="G16" s="597"/>
      <c r="H16" s="6">
        <f t="shared" si="3"/>
        <v>110.22279764794736</v>
      </c>
    </row>
    <row r="17" spans="1:8" x14ac:dyDescent="0.2">
      <c r="A17" s="272" t="s">
        <v>606</v>
      </c>
      <c r="B17" s="598">
        <f>B13-B14</f>
        <v>8508.5729999999985</v>
      </c>
      <c r="C17" s="600"/>
      <c r="D17" s="598">
        <f>D13-D14</f>
        <v>9551.2529999999988</v>
      </c>
      <c r="E17" s="600"/>
      <c r="F17" s="598">
        <f>F13-F14</f>
        <v>9757.1529999999984</v>
      </c>
      <c r="G17" s="600"/>
      <c r="H17" s="79">
        <f t="shared" si="3"/>
        <v>102.1557381005403</v>
      </c>
    </row>
    <row r="18" spans="1:8" x14ac:dyDescent="0.2">
      <c r="A18" s="664" t="s">
        <v>605</v>
      </c>
      <c r="B18" s="605"/>
      <c r="C18" s="606"/>
      <c r="D18" s="605"/>
      <c r="E18" s="606"/>
      <c r="F18" s="605"/>
      <c r="G18" s="606"/>
      <c r="H18" s="604"/>
    </row>
    <row r="19" spans="1:8" x14ac:dyDescent="0.2">
      <c r="A19" s="171" t="s">
        <v>614</v>
      </c>
      <c r="B19" s="596">
        <f>'Tab 3'!B19</f>
        <v>6515.2150000000001</v>
      </c>
      <c r="C19" s="597">
        <f>IF(B$26&lt;&gt;0,B19*100/B$26,0)</f>
        <v>76.572358255608776</v>
      </c>
      <c r="D19" s="596">
        <f>'Tab 3'!D19</f>
        <v>7498.5609999999997</v>
      </c>
      <c r="E19" s="597">
        <f>IF(D$26&lt;&gt;0,D19*100/D$26,0)</f>
        <v>78.508662685408908</v>
      </c>
      <c r="F19" s="596">
        <f>'Tab 3'!F19</f>
        <v>7595.16</v>
      </c>
      <c r="G19" s="597">
        <f>IF(F$26&lt;&gt;0,F19*100/F$26,0)</f>
        <v>77.841968861203682</v>
      </c>
      <c r="H19" s="6">
        <f>IF(D19&lt;&gt;0,F19/D19*100,"")</f>
        <v>101.28823383579864</v>
      </c>
    </row>
    <row r="20" spans="1:8" x14ac:dyDescent="0.2">
      <c r="A20" s="171" t="s">
        <v>616</v>
      </c>
      <c r="B20" s="596">
        <f>'Tab 3'!B20</f>
        <v>678.33500000000004</v>
      </c>
      <c r="C20" s="597">
        <f t="shared" ref="C20:E25" si="5">IF(B$26&lt;&gt;0,B20*100/B$26,0)</f>
        <v>7.9723709251833412</v>
      </c>
      <c r="D20" s="596">
        <f>'Tab 3'!D20</f>
        <v>681.50900000000001</v>
      </c>
      <c r="E20" s="597">
        <f t="shared" si="5"/>
        <v>7.1352837161783897</v>
      </c>
      <c r="F20" s="596">
        <f>'Tab 3'!F20</f>
        <v>704.68499999999995</v>
      </c>
      <c r="G20" s="597">
        <f t="shared" ref="G20:G22" si="6">IF(F$26&lt;&gt;0,F20*100/F$26,0)</f>
        <v>7.2222399300287705</v>
      </c>
      <c r="H20" s="6">
        <f>IF(D20&lt;&gt;0,F20/D20*100,"")</f>
        <v>103.40068876566559</v>
      </c>
    </row>
    <row r="21" spans="1:8" x14ac:dyDescent="0.2">
      <c r="A21" s="171" t="s">
        <v>617</v>
      </c>
      <c r="B21" s="596">
        <f>'Tab 3'!B21</f>
        <v>52.268000000000001</v>
      </c>
      <c r="C21" s="597">
        <f t="shared" si="5"/>
        <v>0.61429807324918051</v>
      </c>
      <c r="D21" s="596">
        <f>'Tab 3'!D21</f>
        <v>52.268000000000001</v>
      </c>
      <c r="E21" s="597">
        <f t="shared" si="5"/>
        <v>0.54723710072385268</v>
      </c>
      <c r="F21" s="596">
        <f>'Tab 3'!F21</f>
        <v>52.268000000000001</v>
      </c>
      <c r="G21" s="597">
        <f t="shared" si="6"/>
        <v>0.53568904781958437</v>
      </c>
      <c r="H21" s="6">
        <f>IF(D21&lt;&gt;0,F21/D21*100,"")</f>
        <v>100</v>
      </c>
    </row>
    <row r="22" spans="1:8" x14ac:dyDescent="0.2">
      <c r="A22" s="171" t="s">
        <v>712</v>
      </c>
      <c r="B22" s="596">
        <f>'Tab 3'!B22</f>
        <v>11.224</v>
      </c>
      <c r="C22" s="597">
        <f t="shared" si="5"/>
        <v>0.13191401190305355</v>
      </c>
      <c r="D22" s="596">
        <f>'Tab 3'!D22</f>
        <v>12.67</v>
      </c>
      <c r="E22" s="597">
        <f t="shared" si="5"/>
        <v>0.13265275247132496</v>
      </c>
      <c r="F22" s="596">
        <f>'Tab 3'!F22</f>
        <v>12.781000000000001</v>
      </c>
      <c r="G22" s="597">
        <f t="shared" si="6"/>
        <v>0.13099107905758989</v>
      </c>
      <c r="H22" s="6">
        <f>IF(D22&lt;&gt;0,F22/D22*100,"")</f>
        <v>100.87608524072613</v>
      </c>
    </row>
    <row r="23" spans="1:8" x14ac:dyDescent="0.2">
      <c r="A23" s="171" t="s">
        <v>713</v>
      </c>
      <c r="B23" s="596">
        <f>'Tab 3'!B23</f>
        <v>197.245</v>
      </c>
      <c r="C23" s="597">
        <f t="shared" si="5"/>
        <v>2.3181913112809869</v>
      </c>
      <c r="D23" s="596">
        <f>'Tab 3'!D23</f>
        <v>189.74</v>
      </c>
      <c r="E23" s="597">
        <f t="shared" si="5"/>
        <v>1.9865456396139856</v>
      </c>
      <c r="F23" s="596">
        <f>'Tab 3'!F23</f>
        <v>176.22800000000001</v>
      </c>
      <c r="G23" s="597">
        <f t="shared" ref="G23" si="7">IF(F$26&lt;&gt;0,F23*100/F$26,0)</f>
        <v>1.8061416070855916</v>
      </c>
      <c r="H23" s="6">
        <f>IF(D23&lt;&gt;0,F23/D23*100,"")</f>
        <v>92.878676083061023</v>
      </c>
    </row>
    <row r="24" spans="1:8" x14ac:dyDescent="0.2">
      <c r="A24" s="665" t="s">
        <v>607</v>
      </c>
      <c r="B24" s="609"/>
      <c r="C24" s="606"/>
      <c r="D24" s="609"/>
      <c r="E24" s="606"/>
      <c r="F24" s="609"/>
      <c r="G24" s="606"/>
      <c r="H24" s="604"/>
    </row>
    <row r="25" spans="1:8" x14ac:dyDescent="0.2">
      <c r="A25" s="666" t="s">
        <v>714</v>
      </c>
      <c r="B25" s="596">
        <f>'Tab 3'!B25</f>
        <v>1054.2860000000001</v>
      </c>
      <c r="C25" s="597">
        <f t="shared" si="5"/>
        <v>12.390867422774653</v>
      </c>
      <c r="D25" s="596">
        <f>'Tab 3'!D25</f>
        <v>1116.5050000000001</v>
      </c>
      <c r="E25" s="597">
        <f t="shared" si="5"/>
        <v>11.689618105603527</v>
      </c>
      <c r="F25" s="596">
        <f>'Tab 3'!F25</f>
        <v>1216.0309999999999</v>
      </c>
      <c r="G25" s="597">
        <f t="shared" ref="G25" si="8">IF(F$26&lt;&gt;0,F25*100/F$26,0)</f>
        <v>12.462969474804794</v>
      </c>
      <c r="H25" s="6">
        <f>IF(D25&lt;&gt;0,F25/D25*100,"")</f>
        <v>108.91406666338258</v>
      </c>
    </row>
    <row r="26" spans="1:8" ht="12.75" thickBot="1" x14ac:dyDescent="0.25">
      <c r="A26" s="632" t="s">
        <v>719</v>
      </c>
      <c r="B26" s="563">
        <f t="shared" ref="B26:G26" si="9">SUM(B19:B25)</f>
        <v>8508.5730000000003</v>
      </c>
      <c r="C26" s="607">
        <f t="shared" si="9"/>
        <v>99.999999999999972</v>
      </c>
      <c r="D26" s="563">
        <f t="shared" si="9"/>
        <v>9551.2530000000006</v>
      </c>
      <c r="E26" s="607">
        <f t="shared" si="9"/>
        <v>99.999999999999986</v>
      </c>
      <c r="F26" s="563">
        <f t="shared" si="9"/>
        <v>9757.1529999999984</v>
      </c>
      <c r="G26" s="607">
        <f t="shared" si="9"/>
        <v>100.00000000000003</v>
      </c>
      <c r="H26" s="565">
        <f>IF(D26&lt;&gt;0,F26/D26*100,"")</f>
        <v>102.15573810054028</v>
      </c>
    </row>
  </sheetData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paperSize="9" scale="98" orientation="landscape" r:id="rId1"/>
  <rowBreaks count="1" manualBreakCount="1">
    <brk id="2" max="7" man="1"/>
  </rowBreaks>
  <ignoredErrors>
    <ignoredError sqref="D7:F21 D23:F26 D22 F22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7E34E-94AE-4E71-8184-4F68B729B437}">
  <sheetPr codeName="Sheet187">
    <tabColor rgb="FFFFFFCC"/>
  </sheetPr>
  <dimension ref="A1:Q63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43.42578125" style="4" customWidth="1"/>
    <col min="2" max="2" width="8.7109375" style="4" customWidth="1"/>
    <col min="3" max="3" width="6.5703125" style="4" customWidth="1"/>
    <col min="4" max="4" width="8.7109375" style="4" customWidth="1"/>
    <col min="5" max="5" width="6.5703125" style="4" customWidth="1"/>
    <col min="6" max="6" width="8.7109375" style="4" customWidth="1"/>
    <col min="7" max="7" width="6.5703125" style="4" customWidth="1"/>
    <col min="8" max="8" width="8.5703125" style="4" customWidth="1"/>
    <col min="9" max="9" width="9.140625" style="4"/>
    <col min="10" max="10" width="43.42578125" style="4" customWidth="1"/>
    <col min="11" max="16384" width="9.140625" style="4"/>
  </cols>
  <sheetData>
    <row r="1" spans="1:8" ht="12" hidden="1" customHeight="1" x14ac:dyDescent="0.2"/>
    <row r="2" spans="1:8" ht="15" x14ac:dyDescent="0.2">
      <c r="A2" s="26"/>
    </row>
    <row r="3" spans="1:8" x14ac:dyDescent="0.2">
      <c r="A3" s="82" t="s">
        <v>508</v>
      </c>
      <c r="B3" s="566"/>
      <c r="C3" s="566"/>
      <c r="D3" s="566"/>
      <c r="E3" s="566"/>
      <c r="F3" s="566"/>
      <c r="G3" s="566"/>
      <c r="H3" s="300" t="s">
        <v>402</v>
      </c>
    </row>
    <row r="4" spans="1:8" x14ac:dyDescent="0.2">
      <c r="A4" s="831" t="s">
        <v>541</v>
      </c>
      <c r="B4" s="826" t="str">
        <f>'Tab 3'!B4:C4</f>
        <v>2020.</v>
      </c>
      <c r="C4" s="827"/>
      <c r="D4" s="826" t="str">
        <f>'Tab 3'!D4:E4</f>
        <v>2021.</v>
      </c>
      <c r="E4" s="827"/>
      <c r="F4" s="826" t="str">
        <f>'Tab 3'!F4:G4</f>
        <v>2022.</v>
      </c>
      <c r="G4" s="827"/>
      <c r="H4" s="829" t="s">
        <v>540</v>
      </c>
    </row>
    <row r="5" spans="1:8" x14ac:dyDescent="0.2">
      <c r="A5" s="832"/>
      <c r="B5" s="77" t="s">
        <v>507</v>
      </c>
      <c r="C5" s="78" t="s">
        <v>3</v>
      </c>
      <c r="D5" s="77" t="s">
        <v>507</v>
      </c>
      <c r="E5" s="78" t="s">
        <v>3</v>
      </c>
      <c r="F5" s="77" t="s">
        <v>507</v>
      </c>
      <c r="G5" s="78" t="s">
        <v>3</v>
      </c>
      <c r="H5" s="830"/>
    </row>
    <row r="6" spans="1:8" x14ac:dyDescent="0.2">
      <c r="A6" s="688" t="s">
        <v>703</v>
      </c>
      <c r="B6" s="602"/>
      <c r="C6" s="603"/>
      <c r="D6" s="602"/>
      <c r="E6" s="603"/>
      <c r="F6" s="602"/>
      <c r="G6" s="603"/>
      <c r="H6" s="604" t="str">
        <f t="shared" ref="H6" si="0">IF(D6&lt;&gt;0,F6/D6*100,"")</f>
        <v/>
      </c>
    </row>
    <row r="7" spans="1:8" x14ac:dyDescent="0.2">
      <c r="A7" s="171" t="s">
        <v>509</v>
      </c>
      <c r="B7" s="596">
        <f>'Tab 3'!B7</f>
        <v>1920.242</v>
      </c>
      <c r="C7" s="597">
        <f t="shared" ref="C7:C12" si="1">IF(B$13&lt;&gt;0,B7*100/B$13,0)</f>
        <v>21.601966431174908</v>
      </c>
      <c r="D7" s="596">
        <f>'Tab 3'!D7</f>
        <v>2745.43</v>
      </c>
      <c r="E7" s="597">
        <f t="shared" ref="E7:E12" si="2">IF(D$13&lt;&gt;0,D7*100/D$13,0)</f>
        <v>27.753204790918677</v>
      </c>
      <c r="F7" s="596">
        <f>'Tab 3'!F7</f>
        <v>2636.6060000000002</v>
      </c>
      <c r="G7" s="597">
        <f t="shared" ref="G7:G12" si="3">IF(F$13&lt;&gt;0,F7*100/F$13,0)</f>
        <v>26.18269993409157</v>
      </c>
      <c r="H7" s="6">
        <f t="shared" ref="H7:H17" si="4">IF(D7&lt;&gt;0,F7/D7*100,"")</f>
        <v>96.036176482372539</v>
      </c>
    </row>
    <row r="8" spans="1:8" x14ac:dyDescent="0.2">
      <c r="A8" s="171" t="s">
        <v>628</v>
      </c>
      <c r="B8" s="596">
        <f>'Tab 3'!B8</f>
        <v>1071.83</v>
      </c>
      <c r="C8" s="597">
        <f t="shared" si="1"/>
        <v>12.057665481708142</v>
      </c>
      <c r="D8" s="596">
        <f>'Tab 3'!D8</f>
        <v>1101.5740000000001</v>
      </c>
      <c r="E8" s="597">
        <f t="shared" si="2"/>
        <v>11.135672304284375</v>
      </c>
      <c r="F8" s="596">
        <f>'Tab 3'!F8</f>
        <v>1283.895</v>
      </c>
      <c r="G8" s="597">
        <f t="shared" si="3"/>
        <v>12.749662836191867</v>
      </c>
      <c r="H8" s="6">
        <f t="shared" si="4"/>
        <v>116.55095345387598</v>
      </c>
    </row>
    <row r="9" spans="1:8" x14ac:dyDescent="0.2">
      <c r="A9" s="171" t="s">
        <v>629</v>
      </c>
      <c r="B9" s="596">
        <f>'Tab 3'!B9</f>
        <v>44.79</v>
      </c>
      <c r="C9" s="597">
        <f t="shared" si="1"/>
        <v>0.5038698645547407</v>
      </c>
      <c r="D9" s="596">
        <f>'Tab 3'!D9</f>
        <v>16.71</v>
      </c>
      <c r="E9" s="597">
        <f t="shared" si="2"/>
        <v>0.1689192775107182</v>
      </c>
      <c r="F9" s="596">
        <f>'Tab 3'!F9</f>
        <v>40.366999999999997</v>
      </c>
      <c r="G9" s="597">
        <f t="shared" si="3"/>
        <v>0.40086271829749087</v>
      </c>
      <c r="H9" s="6">
        <f t="shared" si="4"/>
        <v>241.57390783961699</v>
      </c>
    </row>
    <row r="10" spans="1:8" x14ac:dyDescent="0.2">
      <c r="A10" s="171" t="s">
        <v>630</v>
      </c>
      <c r="B10" s="596">
        <f>'Tab 3'!B10</f>
        <v>5493.8069999999998</v>
      </c>
      <c r="C10" s="597">
        <f t="shared" si="1"/>
        <v>61.803165639202632</v>
      </c>
      <c r="D10" s="596">
        <f>'Tab 3'!D10</f>
        <v>5705.1350000000002</v>
      </c>
      <c r="E10" s="597">
        <f t="shared" si="2"/>
        <v>57.67248846804975</v>
      </c>
      <c r="F10" s="596">
        <f>'Tab 3'!F10</f>
        <v>5792.91</v>
      </c>
      <c r="G10" s="597">
        <f t="shared" si="3"/>
        <v>57.526238002643694</v>
      </c>
      <c r="H10" s="6">
        <f t="shared" si="4"/>
        <v>101.53852625748559</v>
      </c>
    </row>
    <row r="11" spans="1:8" x14ac:dyDescent="0.2">
      <c r="A11" s="171" t="s">
        <v>631</v>
      </c>
      <c r="B11" s="596">
        <f>'Tab 3'!B11</f>
        <v>202.76400000000001</v>
      </c>
      <c r="C11" s="597">
        <f t="shared" si="1"/>
        <v>2.281015164469244</v>
      </c>
      <c r="D11" s="596">
        <f>'Tab 3'!D11</f>
        <v>192.72</v>
      </c>
      <c r="E11" s="597">
        <f t="shared" si="2"/>
        <v>1.9481821162097912</v>
      </c>
      <c r="F11" s="596">
        <f>'Tab 3'!F11</f>
        <v>186.83699999999999</v>
      </c>
      <c r="G11" s="597">
        <f t="shared" si="3"/>
        <v>1.8553766120481654</v>
      </c>
      <c r="H11" s="6">
        <f t="shared" si="4"/>
        <v>96.947384806973844</v>
      </c>
    </row>
    <row r="12" spans="1:8" x14ac:dyDescent="0.2">
      <c r="A12" s="171" t="s">
        <v>632</v>
      </c>
      <c r="B12" s="596">
        <f>'Tab 3'!B12</f>
        <v>155.767</v>
      </c>
      <c r="C12" s="597">
        <f t="shared" si="1"/>
        <v>1.752317418890339</v>
      </c>
      <c r="D12" s="596">
        <f>'Tab 3'!D12</f>
        <v>130.72999999999999</v>
      </c>
      <c r="E12" s="597">
        <f t="shared" si="2"/>
        <v>1.3215330430267018</v>
      </c>
      <c r="F12" s="596">
        <f>'Tab 3'!F12</f>
        <v>129.416</v>
      </c>
      <c r="G12" s="597">
        <f t="shared" si="3"/>
        <v>1.2851598967272297</v>
      </c>
      <c r="H12" s="6">
        <f t="shared" si="4"/>
        <v>98.994874933068161</v>
      </c>
    </row>
    <row r="13" spans="1:8" x14ac:dyDescent="0.2">
      <c r="A13" s="272" t="s">
        <v>701</v>
      </c>
      <c r="B13" s="598">
        <f t="shared" ref="B13:G13" si="5">SUM(B7:B12)</f>
        <v>8889.1999999999989</v>
      </c>
      <c r="C13" s="599">
        <f t="shared" si="5"/>
        <v>100.00000000000001</v>
      </c>
      <c r="D13" s="598">
        <f t="shared" si="5"/>
        <v>9892.2989999999991</v>
      </c>
      <c r="E13" s="599">
        <f t="shared" si="5"/>
        <v>100.00000000000001</v>
      </c>
      <c r="F13" s="598">
        <f t="shared" si="5"/>
        <v>10070.030999999999</v>
      </c>
      <c r="G13" s="599">
        <f t="shared" si="5"/>
        <v>100.00000000000001</v>
      </c>
      <c r="H13" s="79">
        <f t="shared" si="4"/>
        <v>101.79667031900269</v>
      </c>
    </row>
    <row r="14" spans="1:8" x14ac:dyDescent="0.2">
      <c r="A14" s="272" t="s">
        <v>627</v>
      </c>
      <c r="B14" s="598">
        <f>B15+B16</f>
        <v>380.62700000000001</v>
      </c>
      <c r="C14" s="600"/>
      <c r="D14" s="598">
        <f>D15+D16</f>
        <v>341.04599999999999</v>
      </c>
      <c r="E14" s="600"/>
      <c r="F14" s="598">
        <f>F15+F16</f>
        <v>312.87800000000004</v>
      </c>
      <c r="G14" s="600"/>
      <c r="H14" s="79">
        <f t="shared" si="4"/>
        <v>91.740703600100886</v>
      </c>
    </row>
    <row r="15" spans="1:8" x14ac:dyDescent="0.2">
      <c r="A15" s="171" t="s">
        <v>625</v>
      </c>
      <c r="B15" s="596">
        <f>'Tab 3'!B15</f>
        <v>357.43299999999999</v>
      </c>
      <c r="C15" s="597"/>
      <c r="D15" s="596">
        <f>'Tab 3'!D15</f>
        <v>322.50900000000001</v>
      </c>
      <c r="E15" s="597"/>
      <c r="F15" s="596">
        <f>'Tab 3'!F15</f>
        <v>292.44600000000003</v>
      </c>
      <c r="G15" s="597"/>
      <c r="H15" s="6">
        <f t="shared" si="4"/>
        <v>90.678399672567281</v>
      </c>
    </row>
    <row r="16" spans="1:8" x14ac:dyDescent="0.2">
      <c r="A16" s="171" t="s">
        <v>626</v>
      </c>
      <c r="B16" s="596">
        <f>'Tab 3'!B16</f>
        <v>23.193999999999999</v>
      </c>
      <c r="C16" s="597"/>
      <c r="D16" s="596">
        <f>'Tab 3'!D16</f>
        <v>18.536999999999999</v>
      </c>
      <c r="E16" s="597"/>
      <c r="F16" s="596">
        <f>'Tab 3'!F16</f>
        <v>20.431999999999999</v>
      </c>
      <c r="G16" s="597"/>
      <c r="H16" s="6">
        <f t="shared" si="4"/>
        <v>110.22279764794736</v>
      </c>
    </row>
    <row r="17" spans="1:17" x14ac:dyDescent="0.2">
      <c r="A17" s="272" t="s">
        <v>702</v>
      </c>
      <c r="B17" s="598">
        <f>B13-B14</f>
        <v>8508.5729999999985</v>
      </c>
      <c r="C17" s="600"/>
      <c r="D17" s="598">
        <f>D13-D14</f>
        <v>9551.2529999999988</v>
      </c>
      <c r="E17" s="600"/>
      <c r="F17" s="598">
        <f>F13-F14</f>
        <v>9757.1529999999984</v>
      </c>
      <c r="G17" s="600"/>
      <c r="H17" s="79">
        <f t="shared" si="4"/>
        <v>102.1557381005403</v>
      </c>
    </row>
    <row r="18" spans="1:17" x14ac:dyDescent="0.2">
      <c r="A18" s="664" t="s">
        <v>620</v>
      </c>
      <c r="B18" s="605"/>
      <c r="C18" s="606"/>
      <c r="D18" s="605"/>
      <c r="E18" s="606"/>
      <c r="F18" s="605"/>
      <c r="G18" s="606"/>
      <c r="H18" s="604"/>
    </row>
    <row r="19" spans="1:17" x14ac:dyDescent="0.2">
      <c r="A19" s="171" t="s">
        <v>622</v>
      </c>
      <c r="B19" s="596">
        <f>'Tab 3'!B19</f>
        <v>6515.2150000000001</v>
      </c>
      <c r="C19" s="597">
        <f>IF(B$26&lt;&gt;0,B19*100/B$26,0)</f>
        <v>76.572358255608776</v>
      </c>
      <c r="D19" s="596">
        <f>'Tab 3'!D19</f>
        <v>7498.5609999999997</v>
      </c>
      <c r="E19" s="597">
        <f>IF(D$26&lt;&gt;0,D19*100/D$26,0)</f>
        <v>78.508662685408908</v>
      </c>
      <c r="F19" s="596">
        <f>'Tab 3'!F19</f>
        <v>7595.16</v>
      </c>
      <c r="G19" s="597">
        <f>IF(F$26&lt;&gt;0,F19*100/F$26,0)</f>
        <v>77.841968861203682</v>
      </c>
      <c r="H19" s="6">
        <f>IF(D19&lt;&gt;0,F19/D19*100,"")</f>
        <v>101.28823383579864</v>
      </c>
    </row>
    <row r="20" spans="1:17" x14ac:dyDescent="0.2">
      <c r="A20" s="171" t="s">
        <v>623</v>
      </c>
      <c r="B20" s="596">
        <f>'Tab 3'!B20</f>
        <v>678.33500000000004</v>
      </c>
      <c r="C20" s="597">
        <f t="shared" ref="C20:E25" si="6">IF(B$26&lt;&gt;0,B20*100/B$26,0)</f>
        <v>7.9723709251833412</v>
      </c>
      <c r="D20" s="596">
        <f>'Tab 3'!D20</f>
        <v>681.50900000000001</v>
      </c>
      <c r="E20" s="597">
        <f t="shared" si="6"/>
        <v>7.1352837161783897</v>
      </c>
      <c r="F20" s="596">
        <f>'Tab 3'!F20</f>
        <v>704.68499999999995</v>
      </c>
      <c r="G20" s="597">
        <f t="shared" ref="G20:G22" si="7">IF(F$26&lt;&gt;0,F20*100/F$26,0)</f>
        <v>7.2222399300287705</v>
      </c>
      <c r="H20" s="6">
        <f>IF(D20&lt;&gt;0,F20/D20*100,"")</f>
        <v>103.40068876566559</v>
      </c>
    </row>
    <row r="21" spans="1:17" x14ac:dyDescent="0.2">
      <c r="A21" s="171" t="s">
        <v>624</v>
      </c>
      <c r="B21" s="596">
        <f>'Tab 3'!B21</f>
        <v>52.268000000000001</v>
      </c>
      <c r="C21" s="597">
        <f t="shared" si="6"/>
        <v>0.61429807324918051</v>
      </c>
      <c r="D21" s="596">
        <f>'Tab 3'!D21</f>
        <v>52.268000000000001</v>
      </c>
      <c r="E21" s="597">
        <f t="shared" si="6"/>
        <v>0.54723710072385268</v>
      </c>
      <c r="F21" s="596">
        <f>'Tab 3'!F21</f>
        <v>52.268000000000001</v>
      </c>
      <c r="G21" s="597">
        <f t="shared" si="7"/>
        <v>0.53568904781958437</v>
      </c>
      <c r="H21" s="6">
        <f>IF(D21&lt;&gt;0,F21/D21*100,"")</f>
        <v>100</v>
      </c>
    </row>
    <row r="22" spans="1:17" x14ac:dyDescent="0.2">
      <c r="A22" s="171" t="s">
        <v>711</v>
      </c>
      <c r="B22" s="596">
        <f>'Tab 3'!B22</f>
        <v>11.224</v>
      </c>
      <c r="C22" s="597">
        <f t="shared" si="6"/>
        <v>0.13191401190305355</v>
      </c>
      <c r="D22" s="596">
        <f>'Tab 3'!D22</f>
        <v>12.67</v>
      </c>
      <c r="E22" s="597">
        <f t="shared" si="6"/>
        <v>0.13265275247132496</v>
      </c>
      <c r="F22" s="596">
        <f>'Tab 3'!F22</f>
        <v>12.781000000000001</v>
      </c>
      <c r="G22" s="597">
        <f t="shared" si="7"/>
        <v>0.13099107905758989</v>
      </c>
      <c r="H22" s="6">
        <f>IF(D22&lt;&gt;0,F22/D22*100,"")</f>
        <v>100.87608524072613</v>
      </c>
    </row>
    <row r="23" spans="1:17" x14ac:dyDescent="0.2">
      <c r="A23" s="171" t="s">
        <v>715</v>
      </c>
      <c r="B23" s="596">
        <f>'Tab 3'!B23</f>
        <v>197.245</v>
      </c>
      <c r="C23" s="597">
        <f t="shared" si="6"/>
        <v>2.3181913112809869</v>
      </c>
      <c r="D23" s="596">
        <f>'Tab 3'!D23</f>
        <v>189.74</v>
      </c>
      <c r="E23" s="597">
        <f t="shared" si="6"/>
        <v>1.9865456396139856</v>
      </c>
      <c r="F23" s="596">
        <f>'Tab 3'!F23</f>
        <v>176.22800000000001</v>
      </c>
      <c r="G23" s="597">
        <f t="shared" ref="G23" si="8">IF(F$26&lt;&gt;0,F23*100/F$26,0)</f>
        <v>1.8061416070855916</v>
      </c>
      <c r="H23" s="6">
        <f>IF(D23&lt;&gt;0,F23/D23*100,"")</f>
        <v>92.878676083061023</v>
      </c>
    </row>
    <row r="24" spans="1:17" x14ac:dyDescent="0.2">
      <c r="A24" s="665" t="s">
        <v>621</v>
      </c>
      <c r="B24" s="609"/>
      <c r="C24" s="606"/>
      <c r="D24" s="609"/>
      <c r="E24" s="606"/>
      <c r="F24" s="609"/>
      <c r="G24" s="606"/>
      <c r="H24" s="604"/>
    </row>
    <row r="25" spans="1:17" x14ac:dyDescent="0.2">
      <c r="A25" s="666" t="s">
        <v>716</v>
      </c>
      <c r="B25" s="596">
        <f>'Tab 3'!B25</f>
        <v>1054.2860000000001</v>
      </c>
      <c r="C25" s="597">
        <f t="shared" si="6"/>
        <v>12.390867422774653</v>
      </c>
      <c r="D25" s="596">
        <f>'Tab 3'!D25</f>
        <v>1116.5050000000001</v>
      </c>
      <c r="E25" s="597">
        <f t="shared" si="6"/>
        <v>11.689618105603527</v>
      </c>
      <c r="F25" s="596">
        <f>'Tab 3'!F25</f>
        <v>1216.0309999999999</v>
      </c>
      <c r="G25" s="597">
        <f t="shared" ref="G25" si="9">IF(F$26&lt;&gt;0,F25*100/F$26,0)</f>
        <v>12.462969474804794</v>
      </c>
      <c r="H25" s="6">
        <f>IF(D25&lt;&gt;0,F25/D25*100,"")</f>
        <v>108.91406666338258</v>
      </c>
    </row>
    <row r="26" spans="1:17" ht="12.75" thickBot="1" x14ac:dyDescent="0.25">
      <c r="A26" s="632" t="s">
        <v>720</v>
      </c>
      <c r="B26" s="563">
        <f t="shared" ref="B26:G26" si="10">SUM(B19:B25)</f>
        <v>8508.5730000000003</v>
      </c>
      <c r="C26" s="607">
        <f t="shared" si="10"/>
        <v>99.999999999999972</v>
      </c>
      <c r="D26" s="563">
        <f t="shared" si="10"/>
        <v>9551.2530000000006</v>
      </c>
      <c r="E26" s="607">
        <f t="shared" si="10"/>
        <v>99.999999999999986</v>
      </c>
      <c r="F26" s="563">
        <f t="shared" si="10"/>
        <v>9757.1529999999984</v>
      </c>
      <c r="G26" s="607">
        <f t="shared" si="10"/>
        <v>100.00000000000003</v>
      </c>
      <c r="H26" s="565">
        <f>IF(D26&lt;&gt;0,F26/D26*100,"")</f>
        <v>102.15573810054028</v>
      </c>
    </row>
    <row r="29" spans="1:17" ht="14.45" hidden="1" customHeight="1" x14ac:dyDescent="0.2">
      <c r="A29" s="82"/>
      <c r="J29" s="26"/>
    </row>
    <row r="30" spans="1:17" ht="12" hidden="1" customHeight="1" x14ac:dyDescent="0.2">
      <c r="A30" s="815" t="s">
        <v>508</v>
      </c>
      <c r="B30" s="566"/>
      <c r="C30" s="566"/>
      <c r="D30" s="566"/>
      <c r="E30" s="566"/>
      <c r="F30" s="566"/>
      <c r="G30" s="566"/>
      <c r="H30" s="300" t="s">
        <v>402</v>
      </c>
      <c r="J30" s="82" t="s">
        <v>482</v>
      </c>
      <c r="K30" s="566"/>
      <c r="L30" s="566"/>
      <c r="M30" s="566"/>
      <c r="N30" s="566"/>
      <c r="O30" s="566"/>
      <c r="P30" s="566"/>
      <c r="Q30" s="300" t="s">
        <v>401</v>
      </c>
    </row>
    <row r="31" spans="1:17" ht="14.1" hidden="1" customHeight="1" x14ac:dyDescent="0.2">
      <c r="A31" s="828" t="s">
        <v>184</v>
      </c>
      <c r="B31" s="826">
        <f>'Pr 2'!B33:C33</f>
        <v>68.897999999999996</v>
      </c>
      <c r="C31" s="827"/>
      <c r="D31" s="826" t="e">
        <f>'Pr 2'!F33:G33</f>
        <v>#VALUE!</v>
      </c>
      <c r="E31" s="827"/>
      <c r="F31" s="826">
        <f>'Pr 2'!H33:H33</f>
        <v>179.2401519696061</v>
      </c>
      <c r="G31" s="827"/>
      <c r="H31" s="829" t="s">
        <v>540</v>
      </c>
      <c r="J31" s="815" t="s">
        <v>10</v>
      </c>
      <c r="K31" s="826"/>
      <c r="L31" s="827"/>
      <c r="M31" s="826"/>
      <c r="N31" s="827"/>
      <c r="O31" s="826"/>
      <c r="P31" s="827"/>
      <c r="Q31" s="829" t="s">
        <v>9</v>
      </c>
    </row>
    <row r="32" spans="1:17" ht="14.1" hidden="1" customHeight="1" x14ac:dyDescent="0.2">
      <c r="A32" s="8"/>
      <c r="B32" s="77" t="s">
        <v>507</v>
      </c>
      <c r="C32" s="78" t="s">
        <v>3</v>
      </c>
      <c r="D32" s="77" t="s">
        <v>507</v>
      </c>
      <c r="E32" s="78" t="s">
        <v>3</v>
      </c>
      <c r="F32" s="77" t="s">
        <v>507</v>
      </c>
      <c r="G32" s="78" t="s">
        <v>3</v>
      </c>
      <c r="H32" s="830"/>
      <c r="J32" s="828"/>
      <c r="K32" s="77" t="s">
        <v>2</v>
      </c>
      <c r="L32" s="78" t="s">
        <v>3</v>
      </c>
      <c r="M32" s="77" t="s">
        <v>2</v>
      </c>
      <c r="N32" s="78" t="s">
        <v>3</v>
      </c>
      <c r="O32" s="77" t="s">
        <v>2</v>
      </c>
      <c r="P32" s="78" t="s">
        <v>3</v>
      </c>
      <c r="Q32" s="830"/>
    </row>
    <row r="33" spans="1:17" ht="12" hidden="1" customHeight="1" x14ac:dyDescent="0.2">
      <c r="A33" s="569" t="s">
        <v>528</v>
      </c>
      <c r="B33" s="557"/>
      <c r="C33" s="558"/>
      <c r="D33" s="557"/>
      <c r="E33" s="558"/>
      <c r="F33" s="557"/>
      <c r="G33" s="558"/>
      <c r="H33" s="6" t="str">
        <f t="shared" ref="H33:H62" si="11">IF(D33&lt;&gt;0,F33/D33*100,"")</f>
        <v/>
      </c>
      <c r="J33" s="8" t="s">
        <v>408</v>
      </c>
      <c r="K33" s="557"/>
      <c r="L33" s="558"/>
      <c r="M33" s="557"/>
      <c r="N33" s="558"/>
      <c r="O33" s="557"/>
      <c r="P33" s="558"/>
      <c r="Q33" s="6" t="str">
        <f t="shared" ref="Q33:Q62" si="12">IF(M33&lt;&gt;0,O33/M33*100,"")</f>
        <v/>
      </c>
    </row>
    <row r="34" spans="1:17" ht="12" hidden="1" customHeight="1" x14ac:dyDescent="0.2">
      <c r="A34" s="573" t="s">
        <v>509</v>
      </c>
      <c r="B34" s="570">
        <f>'Pr 2'!B36</f>
        <v>0</v>
      </c>
      <c r="C34" s="571">
        <f>IF('Tab 4L'!B$14&lt;&gt;0,B34*100/'Tab 4L'!B$14,0)</f>
        <v>0</v>
      </c>
      <c r="D34" s="570">
        <f>'Pr 2'!F36</f>
        <v>0</v>
      </c>
      <c r="E34" s="571">
        <f>IF('Tab 4L'!D$14&lt;&gt;0,D34*100/'Tab 4L'!D$14,0)</f>
        <v>0</v>
      </c>
      <c r="F34" s="570" t="str">
        <f>'Pr 2'!H36</f>
        <v>-</v>
      </c>
      <c r="G34" s="571" t="e">
        <f>IF('Tab 4L'!F$14&lt;&gt;0,F34*100/'Tab 4L'!F$14,0)</f>
        <v>#VALUE!</v>
      </c>
      <c r="H34" s="572" t="str">
        <f t="shared" si="11"/>
        <v/>
      </c>
      <c r="J34" s="569" t="s">
        <v>12</v>
      </c>
      <c r="K34" s="570"/>
      <c r="L34" s="571">
        <f>IF(K$14&lt;&gt;0,K34*100/K$14,0)</f>
        <v>0</v>
      </c>
      <c r="M34" s="570"/>
      <c r="N34" s="571">
        <f t="shared" ref="N34:N40" si="13">IF(M$14&lt;&gt;0,M34*100/M$14,0)</f>
        <v>0</v>
      </c>
      <c r="O34" s="570"/>
      <c r="P34" s="571">
        <f t="shared" ref="P34:P40" si="14">IF(O$14&lt;&gt;0,O34*100/O$14,0)</f>
        <v>0</v>
      </c>
      <c r="Q34" s="572" t="str">
        <f t="shared" si="12"/>
        <v/>
      </c>
    </row>
    <row r="35" spans="1:17" ht="12" hidden="1" customHeight="1" x14ac:dyDescent="0.2">
      <c r="A35" s="573" t="s">
        <v>510</v>
      </c>
      <c r="B35" s="574">
        <f>'Pr 2'!B37</f>
        <v>97.641000000000005</v>
      </c>
      <c r="C35" s="575">
        <f>IF('Tab 4L'!B$14&lt;&gt;0,B35*100/'Tab 4L'!B$14,0)</f>
        <v>25.652673089402487</v>
      </c>
      <c r="D35" s="574">
        <f>'Pr 2'!F37</f>
        <v>110.285</v>
      </c>
      <c r="E35" s="575">
        <f>IF('Tab 4L'!D$14&lt;&gt;0,D35*100/'Tab 4L'!D$14,0)</f>
        <v>32.337280015012638</v>
      </c>
      <c r="F35" s="574">
        <f>'Pr 2'!H37</f>
        <v>106.03205430194883</v>
      </c>
      <c r="G35" s="575">
        <f>IF('Tab 4L'!F$14&lt;&gt;0,F35*100/'Tab 4L'!F$14,0)</f>
        <v>33.889264921774242</v>
      </c>
      <c r="H35" s="576">
        <f t="shared" si="11"/>
        <v>96.143677111074794</v>
      </c>
      <c r="J35" s="573" t="s">
        <v>13</v>
      </c>
      <c r="K35" s="574"/>
      <c r="L35" s="575">
        <f t="shared" ref="L35:L40" si="15">IF(K$14&lt;&gt;0,K35*100/K$14,0)</f>
        <v>0</v>
      </c>
      <c r="M35" s="574"/>
      <c r="N35" s="575">
        <f t="shared" si="13"/>
        <v>0</v>
      </c>
      <c r="O35" s="574"/>
      <c r="P35" s="575">
        <f t="shared" si="14"/>
        <v>0</v>
      </c>
      <c r="Q35" s="576" t="str">
        <f t="shared" si="12"/>
        <v/>
      </c>
    </row>
    <row r="36" spans="1:17" ht="12" hidden="1" customHeight="1" x14ac:dyDescent="0.2">
      <c r="A36" s="573" t="s">
        <v>511</v>
      </c>
      <c r="B36" s="574">
        <f>'Pr 2'!B38</f>
        <v>71.394000000000005</v>
      </c>
      <c r="C36" s="575">
        <f>IF('Tab 4L'!B$14&lt;&gt;0,B36*100/'Tab 4L'!B$14,0)</f>
        <v>18.756945776311191</v>
      </c>
      <c r="D36" s="574">
        <f>'Pr 2'!F38</f>
        <v>72.938000000000002</v>
      </c>
      <c r="E36" s="575">
        <f>IF('Tab 4L'!D$14&lt;&gt;0,D36*100/'Tab 4L'!D$14,0)</f>
        <v>21.386557825044129</v>
      </c>
      <c r="F36" s="574">
        <f>'Pr 2'!H38</f>
        <v>100.94246924173436</v>
      </c>
      <c r="G36" s="575">
        <f>IF('Tab 4L'!F$14&lt;&gt;0,F36*100/'Tab 4L'!F$14,0)</f>
        <v>32.262565358297593</v>
      </c>
      <c r="H36" s="576">
        <f t="shared" si="11"/>
        <v>138.39489599623565</v>
      </c>
      <c r="J36" s="573" t="s">
        <v>14</v>
      </c>
      <c r="K36" s="574"/>
      <c r="L36" s="575">
        <f t="shared" si="15"/>
        <v>0</v>
      </c>
      <c r="M36" s="574"/>
      <c r="N36" s="575">
        <f t="shared" si="13"/>
        <v>0</v>
      </c>
      <c r="O36" s="574"/>
      <c r="P36" s="575">
        <f t="shared" si="14"/>
        <v>0</v>
      </c>
      <c r="Q36" s="576" t="str">
        <f t="shared" si="12"/>
        <v/>
      </c>
    </row>
    <row r="37" spans="1:17" ht="14.1" hidden="1" customHeight="1" x14ac:dyDescent="0.2">
      <c r="A37" s="573" t="s">
        <v>512</v>
      </c>
      <c r="B37" s="574">
        <f>'Pr 2'!B39</f>
        <v>70.75</v>
      </c>
      <c r="C37" s="575">
        <f>IF('Tab 4L'!B$14&lt;&gt;0,B37*100/'Tab 4L'!B$14,0)</f>
        <v>18.587751263047551</v>
      </c>
      <c r="D37" s="574">
        <f>'Pr 2'!F39</f>
        <v>66.22</v>
      </c>
      <c r="E37" s="575">
        <f>IF('Tab 4L'!D$14&lt;&gt;0,D37*100/'Tab 4L'!D$14,0)</f>
        <v>19.416735572327486</v>
      </c>
      <c r="F37" s="574">
        <f>'Pr 2'!H39</f>
        <v>95.347799167758566</v>
      </c>
      <c r="G37" s="575">
        <f>IF('Tab 4L'!F$14&lt;&gt;0,F37*100/'Tab 4L'!F$14,0)</f>
        <v>30.474433858487512</v>
      </c>
      <c r="H37" s="576">
        <f t="shared" si="11"/>
        <v>143.98640768311472</v>
      </c>
      <c r="J37" s="573" t="s">
        <v>15</v>
      </c>
      <c r="K37" s="574"/>
      <c r="L37" s="575">
        <f t="shared" si="15"/>
        <v>0</v>
      </c>
      <c r="M37" s="574"/>
      <c r="N37" s="575">
        <f t="shared" si="13"/>
        <v>0</v>
      </c>
      <c r="O37" s="574"/>
      <c r="P37" s="575">
        <f t="shared" si="14"/>
        <v>0</v>
      </c>
      <c r="Q37" s="576" t="str">
        <f t="shared" si="12"/>
        <v/>
      </c>
    </row>
    <row r="38" spans="1:17" ht="12" hidden="1" customHeight="1" x14ac:dyDescent="0.2">
      <c r="A38" s="573" t="s">
        <v>513</v>
      </c>
      <c r="B38" s="574">
        <f>'Pr 2'!B40</f>
        <v>239.78500000000003</v>
      </c>
      <c r="C38" s="575">
        <f>IF('Tab 4L'!B$14&lt;&gt;0,B38*100/'Tab 4L'!B$14,0)</f>
        <v>62.997370128761233</v>
      </c>
      <c r="D38" s="574">
        <f>'Pr 2'!F40</f>
        <v>249.44300000000001</v>
      </c>
      <c r="E38" s="575">
        <f>IF('Tab 4L'!D$14&lt;&gt;0,D38*100/'Tab 4L'!D$14,0)</f>
        <v>73.140573412384256</v>
      </c>
      <c r="F38" s="574">
        <f>'Pr 2'!H40</f>
        <v>101.51555231789159</v>
      </c>
      <c r="G38" s="575">
        <f>IF('Tab 4L'!F$14&lt;&gt;0,F38*100/'Tab 4L'!F$14,0)</f>
        <v>32.445730386250098</v>
      </c>
      <c r="H38" s="576">
        <f t="shared" si="11"/>
        <v>40.696893606111054</v>
      </c>
      <c r="J38" s="573" t="s">
        <v>26</v>
      </c>
      <c r="K38" s="574"/>
      <c r="L38" s="575">
        <f t="shared" si="15"/>
        <v>0</v>
      </c>
      <c r="M38" s="574"/>
      <c r="N38" s="575">
        <f t="shared" si="13"/>
        <v>0</v>
      </c>
      <c r="O38" s="574"/>
      <c r="P38" s="575">
        <f t="shared" si="14"/>
        <v>0</v>
      </c>
      <c r="Q38" s="576" t="str">
        <f t="shared" si="12"/>
        <v/>
      </c>
    </row>
    <row r="39" spans="1:17" ht="14.1" hidden="1" customHeight="1" x14ac:dyDescent="0.2">
      <c r="A39" s="573" t="s">
        <v>514</v>
      </c>
      <c r="B39" s="574">
        <f>'Pr 2'!B41</f>
        <v>343.96300000000002</v>
      </c>
      <c r="C39" s="575">
        <f>IF('Tab 4L'!B$14&lt;&gt;0,B39*100/'Tab 4L'!B$14,0)</f>
        <v>90.367472617549467</v>
      </c>
      <c r="D39" s="574">
        <f>'Pr 2'!F41</f>
        <v>345.93100000000004</v>
      </c>
      <c r="E39" s="575">
        <f>IF('Tab 4L'!D$14&lt;&gt;0,D39*100/'Tab 4L'!D$14,0)</f>
        <v>101.43235809832106</v>
      </c>
      <c r="F39" s="574">
        <f>'Pr 2'!H41</f>
        <v>109.62308755117824</v>
      </c>
      <c r="G39" s="575">
        <f>IF('Tab 4L'!F$14&lt;&gt;0,F39*100/'Tab 4L'!F$14,0)</f>
        <v>35.037007252404528</v>
      </c>
      <c r="H39" s="576">
        <f t="shared" si="11"/>
        <v>31.6892928217414</v>
      </c>
      <c r="J39" s="573" t="s">
        <v>16</v>
      </c>
      <c r="K39" s="574"/>
      <c r="L39" s="575">
        <f t="shared" si="15"/>
        <v>0</v>
      </c>
      <c r="M39" s="574"/>
      <c r="N39" s="575">
        <f t="shared" si="13"/>
        <v>0</v>
      </c>
      <c r="O39" s="574"/>
      <c r="P39" s="575">
        <f t="shared" si="14"/>
        <v>0</v>
      </c>
      <c r="Q39" s="576" t="str">
        <f t="shared" si="12"/>
        <v/>
      </c>
    </row>
    <row r="40" spans="1:17" ht="14.1" hidden="1" customHeight="1" x14ac:dyDescent="0.2">
      <c r="A40" s="577" t="s">
        <v>515</v>
      </c>
      <c r="B40" s="574">
        <f>'Pr 2'!B42</f>
        <v>67.462999999999994</v>
      </c>
      <c r="C40" s="575">
        <f>IF('Tab 4L'!B$14&lt;&gt;0,B40*100/'Tab 4L'!B$14,0)</f>
        <v>17.724176161964337</v>
      </c>
      <c r="D40" s="574">
        <f>'Pr 2'!F42</f>
        <v>152.9</v>
      </c>
      <c r="E40" s="575">
        <f>IF('Tab 4L'!D$14&lt;&gt;0,D40*100/'Tab 4L'!D$14,0)</f>
        <v>44.832661869659809</v>
      </c>
      <c r="F40" s="574">
        <f>'Pr 2'!H42</f>
        <v>115.50868392623761</v>
      </c>
      <c r="G40" s="575">
        <f>IF('Tab 4L'!F$14&lt;&gt;0,F40*100/'Tab 4L'!F$14,0)</f>
        <v>36.918122695183932</v>
      </c>
      <c r="H40" s="576">
        <f t="shared" si="11"/>
        <v>75.545247826185474</v>
      </c>
      <c r="J40" s="573" t="s">
        <v>17</v>
      </c>
      <c r="K40" s="574"/>
      <c r="L40" s="575">
        <f t="shared" si="15"/>
        <v>0</v>
      </c>
      <c r="M40" s="574"/>
      <c r="N40" s="575">
        <f t="shared" si="13"/>
        <v>0</v>
      </c>
      <c r="O40" s="574"/>
      <c r="P40" s="575">
        <f t="shared" si="14"/>
        <v>0</v>
      </c>
      <c r="Q40" s="576" t="str">
        <f t="shared" si="12"/>
        <v/>
      </c>
    </row>
    <row r="41" spans="1:17" ht="14.1" hidden="1" customHeight="1" x14ac:dyDescent="0.2">
      <c r="A41" s="573" t="s">
        <v>529</v>
      </c>
      <c r="B41" s="578">
        <f t="shared" ref="B41:G41" si="16">SUM(B34:B40)</f>
        <v>890.99600000000009</v>
      </c>
      <c r="C41" s="579">
        <f t="shared" si="16"/>
        <v>234.08638903703627</v>
      </c>
      <c r="D41" s="578">
        <f t="shared" si="16"/>
        <v>997.71699999999998</v>
      </c>
      <c r="E41" s="579">
        <f t="shared" si="16"/>
        <v>292.54616679274937</v>
      </c>
      <c r="F41" s="578">
        <f t="shared" si="16"/>
        <v>628.9696465067492</v>
      </c>
      <c r="G41" s="579" t="e">
        <f t="shared" si="16"/>
        <v>#VALUE!</v>
      </c>
      <c r="H41" s="580">
        <f t="shared" si="11"/>
        <v>63.040886995686073</v>
      </c>
      <c r="J41" s="577" t="s">
        <v>407</v>
      </c>
      <c r="K41" s="578">
        <f t="shared" ref="K41:P41" si="17">SUM(K34:K40)</f>
        <v>0</v>
      </c>
      <c r="L41" s="579">
        <f t="shared" si="17"/>
        <v>0</v>
      </c>
      <c r="M41" s="578">
        <f t="shared" si="17"/>
        <v>0</v>
      </c>
      <c r="N41" s="579">
        <f t="shared" si="17"/>
        <v>0</v>
      </c>
      <c r="O41" s="578">
        <f t="shared" si="17"/>
        <v>0</v>
      </c>
      <c r="P41" s="579">
        <f t="shared" si="17"/>
        <v>0</v>
      </c>
      <c r="Q41" s="580" t="str">
        <f t="shared" si="12"/>
        <v/>
      </c>
    </row>
    <row r="42" spans="1:17" ht="12" hidden="1" customHeight="1" x14ac:dyDescent="0.2">
      <c r="A42" s="573" t="s">
        <v>535</v>
      </c>
      <c r="B42" s="581">
        <f>B43+B44</f>
        <v>3.2469999999999999</v>
      </c>
      <c r="C42" s="575"/>
      <c r="D42" s="581">
        <f>D43+D44</f>
        <v>1.9530000000000001</v>
      </c>
      <c r="E42" s="575"/>
      <c r="F42" s="581">
        <f>F43+F44</f>
        <v>119.30546503937592</v>
      </c>
      <c r="G42" s="575"/>
      <c r="H42" s="576">
        <f t="shared" si="11"/>
        <v>6108.8307751856591</v>
      </c>
      <c r="J42" s="573" t="s">
        <v>532</v>
      </c>
      <c r="K42" s="581">
        <f>K43+K44</f>
        <v>0</v>
      </c>
      <c r="L42" s="575"/>
      <c r="M42" s="581">
        <f>M43+M44</f>
        <v>0</v>
      </c>
      <c r="N42" s="575"/>
      <c r="O42" s="581">
        <f>O43+O44</f>
        <v>0</v>
      </c>
      <c r="P42" s="575"/>
      <c r="Q42" s="576" t="str">
        <f t="shared" si="12"/>
        <v/>
      </c>
    </row>
    <row r="43" spans="1:17" ht="14.1" hidden="1" customHeight="1" x14ac:dyDescent="0.2">
      <c r="A43" s="582" t="s">
        <v>533</v>
      </c>
      <c r="B43" s="574">
        <f>'Pr 2'!B45</f>
        <v>2.915</v>
      </c>
      <c r="C43" s="575"/>
      <c r="D43" s="574">
        <f>'Pr 2'!F45</f>
        <v>0.81200000000000006</v>
      </c>
      <c r="E43" s="575"/>
      <c r="F43" s="574">
        <f>'Pr 2'!H45</f>
        <v>32.006306661411116</v>
      </c>
      <c r="G43" s="575"/>
      <c r="H43" s="576">
        <f t="shared" si="11"/>
        <v>3941.6633819471813</v>
      </c>
      <c r="J43" s="573" t="s">
        <v>162</v>
      </c>
      <c r="K43" s="574"/>
      <c r="L43" s="575"/>
      <c r="M43" s="574"/>
      <c r="N43" s="575"/>
      <c r="O43" s="574"/>
      <c r="P43" s="575"/>
      <c r="Q43" s="576" t="str">
        <f t="shared" si="12"/>
        <v/>
      </c>
    </row>
    <row r="44" spans="1:17" ht="12" hidden="1" customHeight="1" x14ac:dyDescent="0.2">
      <c r="A44" s="559" t="s">
        <v>534</v>
      </c>
      <c r="B44" s="583">
        <f>'Pr 2'!B46</f>
        <v>0.33200000000000002</v>
      </c>
      <c r="C44" s="584"/>
      <c r="D44" s="583">
        <f>'Pr 2'!F46</f>
        <v>1.141</v>
      </c>
      <c r="E44" s="584"/>
      <c r="F44" s="583">
        <f>'Pr 2'!H46</f>
        <v>87.299158377964801</v>
      </c>
      <c r="G44" s="584"/>
      <c r="H44" s="585">
        <f t="shared" si="11"/>
        <v>7651.1094108645748</v>
      </c>
      <c r="J44" s="582" t="s">
        <v>163</v>
      </c>
      <c r="K44" s="583"/>
      <c r="L44" s="584"/>
      <c r="M44" s="583"/>
      <c r="N44" s="584"/>
      <c r="O44" s="583"/>
      <c r="P44" s="584"/>
      <c r="Q44" s="585" t="str">
        <f t="shared" si="12"/>
        <v/>
      </c>
    </row>
    <row r="45" spans="1:17" ht="14.1" hidden="1" customHeight="1" x14ac:dyDescent="0.2">
      <c r="A45" s="586" t="s">
        <v>530</v>
      </c>
      <c r="B45" s="560">
        <f>B41-B42</f>
        <v>887.74900000000014</v>
      </c>
      <c r="C45" s="561"/>
      <c r="D45" s="560">
        <f>D41-D42</f>
        <v>995.76400000000001</v>
      </c>
      <c r="E45" s="561"/>
      <c r="F45" s="560">
        <f>F41-F42</f>
        <v>509.66418146737328</v>
      </c>
      <c r="G45" s="561"/>
      <c r="H45" s="562">
        <f t="shared" si="11"/>
        <v>51.183230310331894</v>
      </c>
      <c r="J45" s="559" t="s">
        <v>484</v>
      </c>
      <c r="K45" s="560">
        <f>K41-K42</f>
        <v>0</v>
      </c>
      <c r="L45" s="561"/>
      <c r="M45" s="560">
        <f>M41-M42</f>
        <v>0</v>
      </c>
      <c r="N45" s="561"/>
      <c r="O45" s="560">
        <f>O41-O42</f>
        <v>0</v>
      </c>
      <c r="P45" s="561"/>
      <c r="Q45" s="562" t="str">
        <f t="shared" si="12"/>
        <v/>
      </c>
    </row>
    <row r="46" spans="1:17" ht="12" hidden="1" customHeight="1" x14ac:dyDescent="0.2">
      <c r="A46" s="573" t="s">
        <v>516</v>
      </c>
      <c r="B46" s="587" t="e">
        <f>B47+B48</f>
        <v>#REF!</v>
      </c>
      <c r="C46" s="588"/>
      <c r="D46" s="587" t="e">
        <f>D47+D48</f>
        <v>#REF!</v>
      </c>
      <c r="E46" s="588"/>
      <c r="F46" s="587" t="e">
        <f>F47+F48</f>
        <v>#REF!</v>
      </c>
      <c r="G46" s="588"/>
      <c r="H46" s="589" t="e">
        <f t="shared" si="11"/>
        <v>#REF!</v>
      </c>
      <c r="J46" s="586" t="s">
        <v>18</v>
      </c>
      <c r="K46" s="587">
        <f>K47+K48</f>
        <v>0</v>
      </c>
      <c r="L46" s="588"/>
      <c r="M46" s="587">
        <f>M47+M48</f>
        <v>0</v>
      </c>
      <c r="N46" s="588"/>
      <c r="O46" s="587">
        <f>O47+O48</f>
        <v>0</v>
      </c>
      <c r="P46" s="588"/>
      <c r="Q46" s="589" t="str">
        <f t="shared" si="12"/>
        <v/>
      </c>
    </row>
    <row r="47" spans="1:17" ht="12" hidden="1" customHeight="1" x14ac:dyDescent="0.2">
      <c r="A47" s="582" t="s">
        <v>536</v>
      </c>
      <c r="B47" s="574" t="e">
        <f>'Pr 2'!#REF!</f>
        <v>#REF!</v>
      </c>
      <c r="C47" s="575"/>
      <c r="D47" s="574" t="e">
        <f>'Pr 2'!#REF!</f>
        <v>#REF!</v>
      </c>
      <c r="E47" s="575"/>
      <c r="F47" s="574" t="e">
        <f>'Pr 2'!#REF!</f>
        <v>#REF!</v>
      </c>
      <c r="G47" s="575"/>
      <c r="H47" s="576" t="e">
        <f t="shared" si="11"/>
        <v>#REF!</v>
      </c>
      <c r="J47" s="573" t="s">
        <v>164</v>
      </c>
      <c r="K47" s="574"/>
      <c r="L47" s="575"/>
      <c r="M47" s="574"/>
      <c r="N47" s="575"/>
      <c r="O47" s="574"/>
      <c r="P47" s="575"/>
      <c r="Q47" s="576" t="str">
        <f t="shared" si="12"/>
        <v/>
      </c>
    </row>
    <row r="48" spans="1:17" ht="12" hidden="1" customHeight="1" x14ac:dyDescent="0.2">
      <c r="A48" s="559" t="s">
        <v>537</v>
      </c>
      <c r="B48" s="583" t="e">
        <f>'Pr 2'!#REF!</f>
        <v>#REF!</v>
      </c>
      <c r="C48" s="584"/>
      <c r="D48" s="583" t="e">
        <f>'Pr 2'!#REF!</f>
        <v>#REF!</v>
      </c>
      <c r="E48" s="584"/>
      <c r="F48" s="583" t="e">
        <f>'Pr 2'!#REF!</f>
        <v>#REF!</v>
      </c>
      <c r="G48" s="584"/>
      <c r="H48" s="585" t="e">
        <f t="shared" si="11"/>
        <v>#REF!</v>
      </c>
      <c r="J48" s="582" t="s">
        <v>165</v>
      </c>
      <c r="K48" s="583"/>
      <c r="L48" s="584"/>
      <c r="M48" s="583"/>
      <c r="N48" s="584"/>
      <c r="O48" s="583"/>
      <c r="P48" s="584"/>
      <c r="Q48" s="585" t="str">
        <f t="shared" si="12"/>
        <v/>
      </c>
    </row>
    <row r="49" spans="1:17" ht="12" hidden="1" customHeight="1" x14ac:dyDescent="0.2">
      <c r="A49" s="590" t="s">
        <v>517</v>
      </c>
      <c r="B49" s="560" t="e">
        <f>B45+B46</f>
        <v>#REF!</v>
      </c>
      <c r="C49" s="561"/>
      <c r="D49" s="560" t="e">
        <f>D45+D46</f>
        <v>#REF!</v>
      </c>
      <c r="E49" s="561"/>
      <c r="F49" s="560" t="e">
        <f>F45+F46</f>
        <v>#REF!</v>
      </c>
      <c r="G49" s="561"/>
      <c r="H49" s="562" t="e">
        <f t="shared" si="11"/>
        <v>#REF!</v>
      </c>
      <c r="J49" s="559" t="s">
        <v>485</v>
      </c>
      <c r="K49" s="560">
        <f>K45+K46</f>
        <v>0</v>
      </c>
      <c r="L49" s="561"/>
      <c r="M49" s="560">
        <f>M45+M46</f>
        <v>0</v>
      </c>
      <c r="N49" s="561"/>
      <c r="O49" s="560">
        <f>O45+O46</f>
        <v>0</v>
      </c>
      <c r="P49" s="561"/>
      <c r="Q49" s="562" t="str">
        <f t="shared" si="12"/>
        <v/>
      </c>
    </row>
    <row r="50" spans="1:17" ht="12" hidden="1" customHeight="1" x14ac:dyDescent="0.2">
      <c r="A50" s="573" t="s">
        <v>531</v>
      </c>
      <c r="B50" s="587"/>
      <c r="C50" s="588"/>
      <c r="D50" s="587"/>
      <c r="E50" s="588"/>
      <c r="F50" s="587"/>
      <c r="G50" s="588"/>
      <c r="H50" s="589" t="str">
        <f t="shared" si="11"/>
        <v/>
      </c>
      <c r="J50" s="590" t="s">
        <v>406</v>
      </c>
      <c r="K50" s="587"/>
      <c r="L50" s="588"/>
      <c r="M50" s="587"/>
      <c r="N50" s="588"/>
      <c r="O50" s="587"/>
      <c r="P50" s="588"/>
      <c r="Q50" s="589" t="str">
        <f t="shared" si="12"/>
        <v/>
      </c>
    </row>
    <row r="51" spans="1:17" ht="12" hidden="1" customHeight="1" x14ac:dyDescent="0.2">
      <c r="A51" s="573" t="s">
        <v>518</v>
      </c>
      <c r="B51" s="574" t="e">
        <f>'Pr 2'!#REF!</f>
        <v>#REF!</v>
      </c>
      <c r="C51" s="575">
        <f t="shared" ref="C51:C57" si="18">IF(B$30&lt;&gt;0,B51*100/B$30,0)</f>
        <v>0</v>
      </c>
      <c r="D51" s="574" t="e">
        <f>'Pr 2'!#REF!</f>
        <v>#REF!</v>
      </c>
      <c r="E51" s="575">
        <f t="shared" ref="E51:E57" si="19">IF(D$30&lt;&gt;0,D51*100/D$30,0)</f>
        <v>0</v>
      </c>
      <c r="F51" s="574" t="e">
        <f>'Pr 2'!#REF!</f>
        <v>#REF!</v>
      </c>
      <c r="G51" s="575">
        <f t="shared" ref="G51:G57" si="20">IF(F$30&lt;&gt;0,F51*100/F$30,0)</f>
        <v>0</v>
      </c>
      <c r="H51" s="576" t="e">
        <f t="shared" si="11"/>
        <v>#REF!</v>
      </c>
      <c r="J51" s="573" t="s">
        <v>19</v>
      </c>
      <c r="K51" s="574"/>
      <c r="L51" s="575">
        <f t="shared" ref="L51:L57" si="21">IF(K$31&lt;&gt;0,K51*100/K$31,0)</f>
        <v>0</v>
      </c>
      <c r="M51" s="574"/>
      <c r="N51" s="575">
        <f t="shared" ref="N51:N57" si="22">IF(M$31&lt;&gt;0,M51*100/M$31,0)</f>
        <v>0</v>
      </c>
      <c r="O51" s="574"/>
      <c r="P51" s="575">
        <f t="shared" ref="P51:P57" si="23">IF(O$31&lt;&gt;0,O51*100/O$31,0)</f>
        <v>0</v>
      </c>
      <c r="Q51" s="576" t="str">
        <f t="shared" si="12"/>
        <v/>
      </c>
    </row>
    <row r="52" spans="1:17" ht="12" hidden="1" customHeight="1" x14ac:dyDescent="0.2">
      <c r="A52" s="573" t="s">
        <v>519</v>
      </c>
      <c r="B52" s="574" t="e">
        <f>'Pr 2'!#REF!</f>
        <v>#REF!</v>
      </c>
      <c r="C52" s="575">
        <f t="shared" si="18"/>
        <v>0</v>
      </c>
      <c r="D52" s="574" t="e">
        <f>'Pr 2'!#REF!</f>
        <v>#REF!</v>
      </c>
      <c r="E52" s="575">
        <f t="shared" si="19"/>
        <v>0</v>
      </c>
      <c r="F52" s="574" t="e">
        <f>'Pr 2'!#REF!</f>
        <v>#REF!</v>
      </c>
      <c r="G52" s="575">
        <f t="shared" si="20"/>
        <v>0</v>
      </c>
      <c r="H52" s="576" t="e">
        <f t="shared" si="11"/>
        <v>#REF!</v>
      </c>
      <c r="J52" s="573" t="s">
        <v>20</v>
      </c>
      <c r="K52" s="574"/>
      <c r="L52" s="575">
        <f t="shared" si="21"/>
        <v>0</v>
      </c>
      <c r="M52" s="574"/>
      <c r="N52" s="575">
        <f t="shared" si="22"/>
        <v>0</v>
      </c>
      <c r="O52" s="574"/>
      <c r="P52" s="575">
        <f t="shared" si="23"/>
        <v>0</v>
      </c>
      <c r="Q52" s="576" t="str">
        <f t="shared" si="12"/>
        <v/>
      </c>
    </row>
    <row r="53" spans="1:17" ht="12" hidden="1" customHeight="1" x14ac:dyDescent="0.2">
      <c r="A53" s="573" t="s">
        <v>520</v>
      </c>
      <c r="B53" s="574" t="e">
        <f>'Pr 2'!#REF!</f>
        <v>#REF!</v>
      </c>
      <c r="C53" s="575">
        <f t="shared" si="18"/>
        <v>0</v>
      </c>
      <c r="D53" s="574" t="e">
        <f>'Pr 2'!#REF!</f>
        <v>#REF!</v>
      </c>
      <c r="E53" s="575">
        <f t="shared" si="19"/>
        <v>0</v>
      </c>
      <c r="F53" s="574" t="e">
        <f>'Pr 2'!#REF!</f>
        <v>#REF!</v>
      </c>
      <c r="G53" s="575">
        <f t="shared" si="20"/>
        <v>0</v>
      </c>
      <c r="H53" s="576" t="e">
        <f t="shared" si="11"/>
        <v>#REF!</v>
      </c>
      <c r="J53" s="573" t="s">
        <v>21</v>
      </c>
      <c r="K53" s="574"/>
      <c r="L53" s="575">
        <f t="shared" si="21"/>
        <v>0</v>
      </c>
      <c r="M53" s="574"/>
      <c r="N53" s="575">
        <f t="shared" si="22"/>
        <v>0</v>
      </c>
      <c r="O53" s="574"/>
      <c r="P53" s="575">
        <f t="shared" si="23"/>
        <v>0</v>
      </c>
      <c r="Q53" s="576" t="str">
        <f t="shared" si="12"/>
        <v/>
      </c>
    </row>
    <row r="54" spans="1:17" ht="12" hidden="1" customHeight="1" x14ac:dyDescent="0.2">
      <c r="A54" s="573" t="s">
        <v>521</v>
      </c>
      <c r="B54" s="574" t="e">
        <f>'Pr 2'!#REF!</f>
        <v>#REF!</v>
      </c>
      <c r="C54" s="575">
        <f t="shared" si="18"/>
        <v>0</v>
      </c>
      <c r="D54" s="574" t="e">
        <f>'Pr 2'!#REF!</f>
        <v>#REF!</v>
      </c>
      <c r="E54" s="575">
        <f t="shared" si="19"/>
        <v>0</v>
      </c>
      <c r="F54" s="574" t="e">
        <f>'Pr 2'!#REF!</f>
        <v>#REF!</v>
      </c>
      <c r="G54" s="575">
        <f t="shared" si="20"/>
        <v>0</v>
      </c>
      <c r="H54" s="576" t="e">
        <f t="shared" si="11"/>
        <v>#REF!</v>
      </c>
      <c r="J54" s="573" t="s">
        <v>188</v>
      </c>
      <c r="K54" s="574"/>
      <c r="L54" s="575">
        <f t="shared" si="21"/>
        <v>0</v>
      </c>
      <c r="M54" s="574"/>
      <c r="N54" s="575">
        <f t="shared" si="22"/>
        <v>0</v>
      </c>
      <c r="O54" s="574"/>
      <c r="P54" s="575">
        <f t="shared" si="23"/>
        <v>0</v>
      </c>
      <c r="Q54" s="576" t="str">
        <f t="shared" si="12"/>
        <v/>
      </c>
    </row>
    <row r="55" spans="1:17" ht="12" hidden="1" customHeight="1" x14ac:dyDescent="0.2">
      <c r="A55" s="573" t="s">
        <v>522</v>
      </c>
      <c r="B55" s="574" t="e">
        <f>'Pr 2'!#REF!</f>
        <v>#REF!</v>
      </c>
      <c r="C55" s="575">
        <f t="shared" si="18"/>
        <v>0</v>
      </c>
      <c r="D55" s="574" t="e">
        <f>'Pr 2'!#REF!</f>
        <v>#REF!</v>
      </c>
      <c r="E55" s="575">
        <f t="shared" si="19"/>
        <v>0</v>
      </c>
      <c r="F55" s="574" t="e">
        <f>'Pr 2'!#REF!</f>
        <v>#REF!</v>
      </c>
      <c r="G55" s="575">
        <f t="shared" si="20"/>
        <v>0</v>
      </c>
      <c r="H55" s="576" t="e">
        <f t="shared" si="11"/>
        <v>#REF!</v>
      </c>
      <c r="J55" s="573" t="s">
        <v>22</v>
      </c>
      <c r="K55" s="574"/>
      <c r="L55" s="575">
        <f t="shared" si="21"/>
        <v>0</v>
      </c>
      <c r="M55" s="574"/>
      <c r="N55" s="575">
        <f t="shared" si="22"/>
        <v>0</v>
      </c>
      <c r="O55" s="574"/>
      <c r="P55" s="575">
        <f t="shared" si="23"/>
        <v>0</v>
      </c>
      <c r="Q55" s="576" t="str">
        <f t="shared" si="12"/>
        <v/>
      </c>
    </row>
    <row r="56" spans="1:17" ht="12" hidden="1" customHeight="1" x14ac:dyDescent="0.2">
      <c r="A56" s="573" t="s">
        <v>523</v>
      </c>
      <c r="B56" s="574" t="e">
        <f>'Pr 2'!#REF!</f>
        <v>#REF!</v>
      </c>
      <c r="C56" s="575">
        <f t="shared" si="18"/>
        <v>0</v>
      </c>
      <c r="D56" s="574" t="e">
        <f>'Pr 2'!#REF!</f>
        <v>#REF!</v>
      </c>
      <c r="E56" s="575">
        <f t="shared" si="19"/>
        <v>0</v>
      </c>
      <c r="F56" s="574" t="e">
        <f>'Pr 2'!#REF!</f>
        <v>#REF!</v>
      </c>
      <c r="G56" s="575">
        <f t="shared" si="20"/>
        <v>0</v>
      </c>
      <c r="H56" s="576" t="e">
        <f t="shared" si="11"/>
        <v>#REF!</v>
      </c>
      <c r="J56" s="573" t="s">
        <v>23</v>
      </c>
      <c r="K56" s="574"/>
      <c r="L56" s="575">
        <f t="shared" si="21"/>
        <v>0</v>
      </c>
      <c r="M56" s="574"/>
      <c r="N56" s="575">
        <f t="shared" si="22"/>
        <v>0</v>
      </c>
      <c r="O56" s="574"/>
      <c r="P56" s="575">
        <f t="shared" si="23"/>
        <v>0</v>
      </c>
      <c r="Q56" s="576" t="str">
        <f t="shared" si="12"/>
        <v/>
      </c>
    </row>
    <row r="57" spans="1:17" ht="12" hidden="1" customHeight="1" x14ac:dyDescent="0.2">
      <c r="A57" s="577" t="s">
        <v>524</v>
      </c>
      <c r="B57" s="574" t="e">
        <f>'Pr 2'!#REF!</f>
        <v>#REF!</v>
      </c>
      <c r="C57" s="575">
        <f t="shared" si="18"/>
        <v>0</v>
      </c>
      <c r="D57" s="574" t="e">
        <f>'Pr 2'!#REF!</f>
        <v>#REF!</v>
      </c>
      <c r="E57" s="575">
        <f t="shared" si="19"/>
        <v>0</v>
      </c>
      <c r="F57" s="574" t="e">
        <f>'Pr 2'!#REF!</f>
        <v>#REF!</v>
      </c>
      <c r="G57" s="575">
        <f t="shared" si="20"/>
        <v>0</v>
      </c>
      <c r="H57" s="576" t="e">
        <f t="shared" si="11"/>
        <v>#REF!</v>
      </c>
      <c r="J57" s="573" t="s">
        <v>24</v>
      </c>
      <c r="K57" s="574"/>
      <c r="L57" s="575">
        <f t="shared" si="21"/>
        <v>0</v>
      </c>
      <c r="M57" s="574"/>
      <c r="N57" s="575">
        <f t="shared" si="22"/>
        <v>0</v>
      </c>
      <c r="O57" s="574"/>
      <c r="P57" s="575">
        <f t="shared" si="23"/>
        <v>0</v>
      </c>
      <c r="Q57" s="576" t="str">
        <f t="shared" si="12"/>
        <v/>
      </c>
    </row>
    <row r="58" spans="1:17" ht="12" hidden="1" customHeight="1" x14ac:dyDescent="0.2">
      <c r="A58" s="573" t="s">
        <v>525</v>
      </c>
      <c r="B58" s="578" t="e">
        <f t="shared" ref="B58:G58" si="24">SUM(B51:B57)</f>
        <v>#REF!</v>
      </c>
      <c r="C58" s="579">
        <f t="shared" si="24"/>
        <v>0</v>
      </c>
      <c r="D58" s="578" t="e">
        <f t="shared" si="24"/>
        <v>#REF!</v>
      </c>
      <c r="E58" s="579">
        <f t="shared" si="24"/>
        <v>0</v>
      </c>
      <c r="F58" s="578" t="e">
        <f t="shared" si="24"/>
        <v>#REF!</v>
      </c>
      <c r="G58" s="579">
        <f t="shared" si="24"/>
        <v>0</v>
      </c>
      <c r="H58" s="580" t="e">
        <f t="shared" si="11"/>
        <v>#REF!</v>
      </c>
      <c r="J58" s="577" t="s">
        <v>486</v>
      </c>
      <c r="K58" s="578">
        <f>SUM(K51:K57)</f>
        <v>0</v>
      </c>
      <c r="L58" s="579">
        <f t="shared" ref="L58:P58" si="25">SUM(L51:L57)</f>
        <v>0</v>
      </c>
      <c r="M58" s="578">
        <f t="shared" si="25"/>
        <v>0</v>
      </c>
      <c r="N58" s="579">
        <f t="shared" si="25"/>
        <v>0</v>
      </c>
      <c r="O58" s="578">
        <f t="shared" si="25"/>
        <v>0</v>
      </c>
      <c r="P58" s="579">
        <f t="shared" si="25"/>
        <v>0</v>
      </c>
      <c r="Q58" s="580" t="str">
        <f t="shared" si="12"/>
        <v/>
      </c>
    </row>
    <row r="59" spans="1:17" ht="12" hidden="1" customHeight="1" x14ac:dyDescent="0.2">
      <c r="A59" s="573" t="s">
        <v>526</v>
      </c>
      <c r="B59" s="581" t="e">
        <f>B60+B61</f>
        <v>#REF!</v>
      </c>
      <c r="C59" s="575"/>
      <c r="D59" s="581" t="e">
        <f>D60+D61</f>
        <v>#REF!</v>
      </c>
      <c r="E59" s="575"/>
      <c r="F59" s="581" t="e">
        <f>F60+F61</f>
        <v>#REF!</v>
      </c>
      <c r="G59" s="575"/>
      <c r="H59" s="576" t="e">
        <f t="shared" si="11"/>
        <v>#REF!</v>
      </c>
      <c r="J59" s="573" t="s">
        <v>25</v>
      </c>
      <c r="K59" s="581">
        <f>K60+K61</f>
        <v>0</v>
      </c>
      <c r="L59" s="575"/>
      <c r="M59" s="581">
        <f>M60+M61</f>
        <v>0</v>
      </c>
      <c r="N59" s="575"/>
      <c r="O59" s="581">
        <f>O60+O61</f>
        <v>0</v>
      </c>
      <c r="P59" s="575"/>
      <c r="Q59" s="576" t="str">
        <f t="shared" si="12"/>
        <v/>
      </c>
    </row>
    <row r="60" spans="1:17" ht="12" hidden="1" customHeight="1" x14ac:dyDescent="0.2">
      <c r="A60" s="582" t="s">
        <v>538</v>
      </c>
      <c r="B60" s="574" t="e">
        <f>B47</f>
        <v>#REF!</v>
      </c>
      <c r="C60" s="575"/>
      <c r="D60" s="574" t="e">
        <f>D47</f>
        <v>#REF!</v>
      </c>
      <c r="E60" s="575"/>
      <c r="F60" s="574" t="e">
        <f>F47</f>
        <v>#REF!</v>
      </c>
      <c r="G60" s="575"/>
      <c r="H60" s="576" t="e">
        <f t="shared" si="11"/>
        <v>#REF!</v>
      </c>
      <c r="J60" s="573" t="s">
        <v>166</v>
      </c>
      <c r="K60" s="574">
        <f>K47</f>
        <v>0</v>
      </c>
      <c r="L60" s="575"/>
      <c r="M60" s="574">
        <f>M47</f>
        <v>0</v>
      </c>
      <c r="N60" s="575"/>
      <c r="O60" s="574">
        <f>O47</f>
        <v>0</v>
      </c>
      <c r="P60" s="575"/>
      <c r="Q60" s="576" t="str">
        <f t="shared" si="12"/>
        <v/>
      </c>
    </row>
    <row r="61" spans="1:17" ht="12" hidden="1" customHeight="1" x14ac:dyDescent="0.2">
      <c r="A61" s="81" t="s">
        <v>539</v>
      </c>
      <c r="B61" s="583" t="e">
        <f>B48</f>
        <v>#REF!</v>
      </c>
      <c r="C61" s="584"/>
      <c r="D61" s="583" t="e">
        <f>D48</f>
        <v>#REF!</v>
      </c>
      <c r="E61" s="584"/>
      <c r="F61" s="583" t="e">
        <f>F48</f>
        <v>#REF!</v>
      </c>
      <c r="G61" s="584"/>
      <c r="H61" s="585" t="e">
        <f t="shared" si="11"/>
        <v>#REF!</v>
      </c>
      <c r="J61" s="582" t="s">
        <v>167</v>
      </c>
      <c r="K61" s="583">
        <f>K48</f>
        <v>0</v>
      </c>
      <c r="L61" s="584"/>
      <c r="M61" s="583">
        <f>M48</f>
        <v>0</v>
      </c>
      <c r="N61" s="584"/>
      <c r="O61" s="583">
        <f>O48</f>
        <v>0</v>
      </c>
      <c r="P61" s="584"/>
      <c r="Q61" s="585" t="str">
        <f t="shared" si="12"/>
        <v/>
      </c>
    </row>
    <row r="62" spans="1:17" ht="12.6" hidden="1" customHeight="1" thickBot="1" x14ac:dyDescent="0.25">
      <c r="A62" s="4" t="s">
        <v>527</v>
      </c>
      <c r="B62" s="563" t="e">
        <f>B58+B59</f>
        <v>#REF!</v>
      </c>
      <c r="C62" s="564"/>
      <c r="D62" s="563" t="e">
        <f>D58+D59</f>
        <v>#REF!</v>
      </c>
      <c r="E62" s="564"/>
      <c r="F62" s="563" t="e">
        <f>F58+F59</f>
        <v>#REF!</v>
      </c>
      <c r="G62" s="564"/>
      <c r="H62" s="565" t="e">
        <f t="shared" si="11"/>
        <v>#REF!</v>
      </c>
      <c r="J62" s="81" t="s">
        <v>487</v>
      </c>
      <c r="K62" s="563">
        <f>K58+K59</f>
        <v>0</v>
      </c>
      <c r="L62" s="564"/>
      <c r="M62" s="563">
        <f>M58+M59</f>
        <v>0</v>
      </c>
      <c r="N62" s="564"/>
      <c r="O62" s="563">
        <f>O58+O59</f>
        <v>0</v>
      </c>
      <c r="P62" s="564"/>
      <c r="Q62" s="565" t="str">
        <f t="shared" si="12"/>
        <v/>
      </c>
    </row>
    <row r="63" spans="1:17" ht="12" hidden="1" customHeight="1" x14ac:dyDescent="0.2"/>
  </sheetData>
  <mergeCells count="15">
    <mergeCell ref="K31:L31"/>
    <mergeCell ref="M31:N31"/>
    <mergeCell ref="O31:P31"/>
    <mergeCell ref="Q31:Q32"/>
    <mergeCell ref="B31:C31"/>
    <mergeCell ref="D31:E31"/>
    <mergeCell ref="F31:G31"/>
    <mergeCell ref="H31:H32"/>
    <mergeCell ref="J31:J32"/>
    <mergeCell ref="H4:H5"/>
    <mergeCell ref="A30:A31"/>
    <mergeCell ref="A4:A5"/>
    <mergeCell ref="B4:C4"/>
    <mergeCell ref="D4:E4"/>
    <mergeCell ref="F4:G4"/>
  </mergeCells>
  <pageMargins left="0.7" right="0.7" top="0.75" bottom="0.75" header="0.3" footer="0.3"/>
  <pageSetup paperSize="9" scale="98" orientation="landscape" r:id="rId1"/>
  <rowBreaks count="1" manualBreakCount="1">
    <brk id="2" max="7" man="1"/>
  </rowBreaks>
  <ignoredErrors>
    <ignoredError sqref="D7:F21 D23:F26 D22 F2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I14"/>
  <sheetViews>
    <sheetView topLeftCell="A2" zoomScaleNormal="100" workbookViewId="0">
      <selection activeCell="A3" sqref="A3"/>
    </sheetView>
  </sheetViews>
  <sheetFormatPr defaultRowHeight="15" x14ac:dyDescent="0.25"/>
  <cols>
    <col min="1" max="1" width="29.42578125" customWidth="1"/>
    <col min="2" max="2" width="8.7109375" customWidth="1"/>
    <col min="3" max="3" width="6.7109375" customWidth="1"/>
    <col min="4" max="4" width="8.7109375"/>
    <col min="5" max="5" width="6.7109375" customWidth="1"/>
    <col min="6" max="6" width="8.7109375"/>
    <col min="7" max="7" width="6.7109375" customWidth="1"/>
    <col min="8" max="8" width="13.7109375" customWidth="1"/>
  </cols>
  <sheetData>
    <row r="1" spans="1:9" hidden="1" x14ac:dyDescent="0.25"/>
    <row r="2" spans="1:9" x14ac:dyDescent="0.25">
      <c r="A2" s="21"/>
      <c r="B2" s="21"/>
      <c r="C2" s="21"/>
      <c r="D2" s="21"/>
      <c r="E2" s="21"/>
      <c r="F2" s="21"/>
      <c r="G2" s="21"/>
      <c r="H2" s="23"/>
    </row>
    <row r="3" spans="1:9" x14ac:dyDescent="0.25">
      <c r="A3" s="49" t="s">
        <v>305</v>
      </c>
      <c r="B3" s="49"/>
      <c r="C3" s="49"/>
      <c r="D3" s="49"/>
      <c r="E3" s="49"/>
      <c r="F3" s="49"/>
      <c r="G3" s="84"/>
      <c r="H3" s="300" t="s">
        <v>401</v>
      </c>
    </row>
    <row r="4" spans="1:9" x14ac:dyDescent="0.25">
      <c r="A4" s="815" t="s">
        <v>10</v>
      </c>
      <c r="B4" s="817" t="s">
        <v>778</v>
      </c>
      <c r="C4" s="819"/>
      <c r="D4" s="817" t="s">
        <v>779</v>
      </c>
      <c r="E4" s="819"/>
      <c r="F4" s="817" t="s">
        <v>780</v>
      </c>
      <c r="G4" s="819"/>
      <c r="H4" s="833" t="s">
        <v>9</v>
      </c>
    </row>
    <row r="5" spans="1:9" ht="14.1" customHeight="1" x14ac:dyDescent="0.25">
      <c r="A5" s="816"/>
      <c r="B5" s="54" t="s">
        <v>2</v>
      </c>
      <c r="C5" s="85" t="s">
        <v>3</v>
      </c>
      <c r="D5" s="54" t="s">
        <v>2</v>
      </c>
      <c r="E5" s="85" t="s">
        <v>3</v>
      </c>
      <c r="F5" s="54" t="s">
        <v>2</v>
      </c>
      <c r="G5" s="85" t="s">
        <v>3</v>
      </c>
      <c r="H5" s="825"/>
    </row>
    <row r="6" spans="1:9" x14ac:dyDescent="0.25">
      <c r="A6" s="56" t="s">
        <v>556</v>
      </c>
      <c r="B6" s="57">
        <v>622.471</v>
      </c>
      <c r="C6" s="514">
        <f>IF($B$14&lt;&gt;0,B6*100/$B$14,0)</f>
        <v>9.5541129494575383</v>
      </c>
      <c r="D6" s="57">
        <v>973.17899999999997</v>
      </c>
      <c r="E6" s="514">
        <f>IF($D$14&lt;&gt;0,D6*100/$D$14,0)</f>
        <v>12.978210085908483</v>
      </c>
      <c r="F6" s="57">
        <v>995.74099999999999</v>
      </c>
      <c r="G6" s="514">
        <f>IF($F$14&lt;&gt;0,F6*100/$F$14,0)</f>
        <v>13.110204393324171</v>
      </c>
      <c r="H6" s="51">
        <f>IF(D6&lt;&gt;0,F6/D6*100,"-")</f>
        <v>102.3183813049809</v>
      </c>
    </row>
    <row r="7" spans="1:9" x14ac:dyDescent="0.25">
      <c r="A7" s="56" t="s">
        <v>410</v>
      </c>
      <c r="B7" s="57">
        <v>324.12799999999999</v>
      </c>
      <c r="C7" s="514">
        <f>IF($B$14&lt;&gt;0,B7*100/$B$14,0)</f>
        <v>4.9749394302413652</v>
      </c>
      <c r="D7" s="57">
        <v>455.73700000000002</v>
      </c>
      <c r="E7" s="514">
        <f t="shared" ref="E7:E13" si="0">IF($D$14&lt;&gt;0,D7*100/$D$14,0)</f>
        <v>6.0776594335899921</v>
      </c>
      <c r="F7" s="57">
        <v>498.64100000000002</v>
      </c>
      <c r="G7" s="514">
        <f t="shared" ref="G7:G13" si="1">IF($F$14&lt;&gt;0,F7*100/$F$14,0)</f>
        <v>6.5652468150769696</v>
      </c>
      <c r="H7" s="51">
        <f t="shared" ref="H7:H14" si="2">IF(D7&lt;&gt;0,F7/D7*100,"-")</f>
        <v>109.41420161189457</v>
      </c>
    </row>
    <row r="8" spans="1:9" x14ac:dyDescent="0.25">
      <c r="A8" s="56" t="s">
        <v>411</v>
      </c>
      <c r="B8" s="57">
        <v>943.65200000000004</v>
      </c>
      <c r="C8" s="514">
        <f t="shared" ref="C8:C13" si="3">IF($B$14&lt;&gt;0,B8*100/$B$14,0)</f>
        <v>14.483819797197791</v>
      </c>
      <c r="D8" s="57">
        <v>1180.3900000000001</v>
      </c>
      <c r="E8" s="514">
        <f t="shared" si="0"/>
        <v>15.741553612753169</v>
      </c>
      <c r="F8" s="57">
        <v>1313.163</v>
      </c>
      <c r="G8" s="514">
        <f t="shared" si="1"/>
        <v>17.289471189547026</v>
      </c>
      <c r="H8" s="51">
        <f t="shared" si="2"/>
        <v>111.24823151670209</v>
      </c>
    </row>
    <row r="9" spans="1:9" x14ac:dyDescent="0.25">
      <c r="A9" s="56" t="s">
        <v>412</v>
      </c>
      <c r="B9" s="57">
        <v>105.654</v>
      </c>
      <c r="C9" s="514">
        <f t="shared" si="3"/>
        <v>1.6216502448499397</v>
      </c>
      <c r="D9" s="57">
        <v>125.45</v>
      </c>
      <c r="E9" s="514">
        <f t="shared" si="0"/>
        <v>1.6729876572318343</v>
      </c>
      <c r="F9" s="57">
        <v>141.857</v>
      </c>
      <c r="G9" s="514">
        <f t="shared" si="1"/>
        <v>1.8677289221030235</v>
      </c>
      <c r="H9" s="51">
        <f t="shared" si="2"/>
        <v>113.0785173375847</v>
      </c>
    </row>
    <row r="10" spans="1:9" x14ac:dyDescent="0.25">
      <c r="A10" s="56" t="s">
        <v>413</v>
      </c>
      <c r="B10" s="57">
        <v>361.27600000000001</v>
      </c>
      <c r="C10" s="514">
        <f t="shared" si="3"/>
        <v>5.5451124790202622</v>
      </c>
      <c r="D10" s="57">
        <v>228.065</v>
      </c>
      <c r="E10" s="514">
        <f t="shared" si="0"/>
        <v>3.0414502195821305</v>
      </c>
      <c r="F10" s="57">
        <v>232.113</v>
      </c>
      <c r="G10" s="514">
        <f t="shared" si="1"/>
        <v>3.05606465169924</v>
      </c>
      <c r="H10" s="51">
        <f t="shared" si="2"/>
        <v>101.77493258500867</v>
      </c>
    </row>
    <row r="11" spans="1:9" x14ac:dyDescent="0.25">
      <c r="A11" s="56" t="s">
        <v>414</v>
      </c>
      <c r="B11" s="57">
        <v>285.77199999999999</v>
      </c>
      <c r="C11" s="514">
        <f t="shared" si="3"/>
        <v>4.386225166782677</v>
      </c>
      <c r="D11" s="57">
        <v>331.22300000000001</v>
      </c>
      <c r="E11" s="514">
        <f t="shared" si="0"/>
        <v>4.4171541713136699</v>
      </c>
      <c r="F11" s="57">
        <v>310.04500000000002</v>
      </c>
      <c r="G11" s="514">
        <f t="shared" si="1"/>
        <v>4.0821391517756043</v>
      </c>
      <c r="H11" s="51">
        <f t="shared" si="2"/>
        <v>93.606120347922698</v>
      </c>
    </row>
    <row r="12" spans="1:9" x14ac:dyDescent="0.25">
      <c r="A12" s="56" t="s">
        <v>558</v>
      </c>
      <c r="B12" s="57">
        <v>3855.54</v>
      </c>
      <c r="C12" s="514">
        <f t="shared" si="3"/>
        <v>59.177479177586619</v>
      </c>
      <c r="D12" s="57">
        <v>4179.6689999999999</v>
      </c>
      <c r="E12" s="514">
        <f t="shared" si="0"/>
        <v>55.739614574049604</v>
      </c>
      <c r="F12" s="57">
        <v>4084.7060000000001</v>
      </c>
      <c r="G12" s="514">
        <f t="shared" si="1"/>
        <v>53.780381190126349</v>
      </c>
      <c r="H12" s="51">
        <f t="shared" si="2"/>
        <v>97.727977981031529</v>
      </c>
    </row>
    <row r="13" spans="1:9" x14ac:dyDescent="0.25">
      <c r="A13" s="56" t="s">
        <v>198</v>
      </c>
      <c r="B13" s="57">
        <v>16.722000000000001</v>
      </c>
      <c r="C13" s="514">
        <f t="shared" si="3"/>
        <v>0.25666075486380724</v>
      </c>
      <c r="D13" s="57">
        <v>24.847999999999999</v>
      </c>
      <c r="E13" s="514">
        <f t="shared" si="0"/>
        <v>0.33137024557111688</v>
      </c>
      <c r="F13" s="57">
        <v>18.893999999999998</v>
      </c>
      <c r="G13" s="514">
        <f t="shared" si="1"/>
        <v>0.24876368634762136</v>
      </c>
      <c r="H13" s="51">
        <f t="shared" si="2"/>
        <v>76.038312942691562</v>
      </c>
    </row>
    <row r="14" spans="1:9" s="2" customFormat="1" ht="15.75" thickBot="1" x14ac:dyDescent="0.3">
      <c r="A14" s="86" t="s">
        <v>46</v>
      </c>
      <c r="B14" s="87">
        <f>SUM(B6:B13)</f>
        <v>6515.2150000000001</v>
      </c>
      <c r="C14" s="515">
        <f t="shared" ref="C14:G14" si="4">SUM(C6:C13)</f>
        <v>99.999999999999986</v>
      </c>
      <c r="D14" s="87">
        <f>SUM(D6:D13)</f>
        <v>7498.5609999999997</v>
      </c>
      <c r="E14" s="515">
        <f t="shared" si="4"/>
        <v>100</v>
      </c>
      <c r="F14" s="87">
        <f>SUM(F6:F13)</f>
        <v>7595.16</v>
      </c>
      <c r="G14" s="515">
        <f t="shared" si="4"/>
        <v>100</v>
      </c>
      <c r="H14" s="88">
        <f t="shared" si="2"/>
        <v>101.28823383579864</v>
      </c>
      <c r="I14"/>
    </row>
  </sheetData>
  <customSheetViews>
    <customSheetView guid="{5507C501-9942-4310-9E0E-987180BD1180}">
      <selection activeCell="B4" sqref="B4"/>
      <pageMargins left="0.7" right="0.7" top="0.75" bottom="0.75" header="0.3" footer="0.3"/>
    </customSheetView>
    <customSheetView guid="{54A0E5BB-5A66-4415-88CA-030F3BDE4337}">
      <selection activeCell="L9" sqref="L9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D14 F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43</vt:i4>
      </vt:variant>
    </vt:vector>
  </HeadingPairs>
  <TitlesOfParts>
    <vt:vector size="88" baseType="lpstr">
      <vt:lpstr>Info</vt:lpstr>
      <vt:lpstr>Tabele</vt:lpstr>
      <vt:lpstr>Tab 0</vt:lpstr>
      <vt:lpstr>Tab 1</vt:lpstr>
      <vt:lpstr>Tab 2</vt:lpstr>
      <vt:lpstr>Tab 3</vt:lpstr>
      <vt:lpstr>Tab 4L</vt:lpstr>
      <vt:lpstr>Tab 4E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43L</vt:lpstr>
      <vt:lpstr>Tab 43E</vt:lpstr>
      <vt:lpstr>Tab 44L</vt:lpstr>
      <vt:lpstr>Tab 44E</vt:lpstr>
      <vt:lpstr>Tab 31</vt:lpstr>
      <vt:lpstr>Tab 32</vt:lpstr>
      <vt:lpstr>Tab 33</vt:lpstr>
      <vt:lpstr>Pr 1</vt:lpstr>
      <vt:lpstr>Pr 2</vt:lpstr>
      <vt:lpstr>Pr 3</vt:lpstr>
      <vt:lpstr>'Tab 32'!_ftn2</vt:lpstr>
      <vt:lpstr>'Tab 32'!_ftn3</vt:lpstr>
      <vt:lpstr>'Pr 1'!Print_Area</vt:lpstr>
      <vt:lpstr>'Pr 2'!Print_Area</vt:lpstr>
      <vt:lpstr>'Pr 3'!Print_Area</vt:lpstr>
      <vt:lpstr>'Tab 0'!Print_Area</vt:lpstr>
      <vt:lpstr>'Tab 1'!Print_Area</vt:lpstr>
      <vt:lpstr>'Tab 10'!Print_Area</vt:lpstr>
      <vt:lpstr>'Tab 11'!Print_Area</vt:lpstr>
      <vt:lpstr>'Tab 12'!Print_Area</vt:lpstr>
      <vt:lpstr>'Tab 13'!Print_Area</vt:lpstr>
      <vt:lpstr>'Tab 14'!Print_Area</vt:lpstr>
      <vt:lpstr>'Tab 15'!Print_Area</vt:lpstr>
      <vt:lpstr>'Tab 16'!Print_Area</vt:lpstr>
      <vt:lpstr>'Tab 17'!Print_Area</vt:lpstr>
      <vt:lpstr>'Tab 18'!Print_Area</vt:lpstr>
      <vt:lpstr>'Tab 19'!Print_Area</vt:lpstr>
      <vt:lpstr>'Tab 20'!Print_Area</vt:lpstr>
      <vt:lpstr>'Tab 21'!Print_Area</vt:lpstr>
      <vt:lpstr>'Tab 22'!Print_Area</vt:lpstr>
      <vt:lpstr>'Tab 23'!Print_Area</vt:lpstr>
      <vt:lpstr>'Tab 24'!Print_Area</vt:lpstr>
      <vt:lpstr>'Tab 25'!Print_Area</vt:lpstr>
      <vt:lpstr>'Tab 26'!Print_Area</vt:lpstr>
      <vt:lpstr>'Tab 27'!Print_Area</vt:lpstr>
      <vt:lpstr>'Tab 28'!Print_Area</vt:lpstr>
      <vt:lpstr>'Tab 29'!Print_Area</vt:lpstr>
      <vt:lpstr>'Tab 3'!Print_Area</vt:lpstr>
      <vt:lpstr>'Tab 30'!Print_Area</vt:lpstr>
      <vt:lpstr>'Tab 31'!Print_Area</vt:lpstr>
      <vt:lpstr>'Tab 32'!Print_Area</vt:lpstr>
      <vt:lpstr>'Tab 33'!Print_Area</vt:lpstr>
      <vt:lpstr>'Tab 4'!Print_Area</vt:lpstr>
      <vt:lpstr>'Tab 43E'!Print_Area</vt:lpstr>
      <vt:lpstr>'Tab 43L'!Print_Area</vt:lpstr>
      <vt:lpstr>'Tab 4E'!Print_Area</vt:lpstr>
      <vt:lpstr>'Tab 4L'!Print_Area</vt:lpstr>
      <vt:lpstr>'Tab 5'!Print_Area</vt:lpstr>
      <vt:lpstr>'Tab 6'!Print_Area</vt:lpstr>
      <vt:lpstr>'Tab 7'!Print_Area</vt:lpstr>
      <vt:lpstr>'Tab 8'!Print_Area</vt:lpstr>
      <vt:lpstr>'Tab 9'!Print_Area</vt:lpstr>
      <vt:lpstr>Tabele!Print_Area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Vasilić</dc:creator>
  <cp:lastModifiedBy>Aleksandra Vasilić</cp:lastModifiedBy>
  <cp:lastPrinted>2022-03-28T08:02:25Z</cp:lastPrinted>
  <dcterms:created xsi:type="dcterms:W3CDTF">2019-07-26T12:02:38Z</dcterms:created>
  <dcterms:modified xsi:type="dcterms:W3CDTF">2023-03-20T09:01:38Z</dcterms:modified>
</cp:coreProperties>
</file>