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agsfs01\server_agencija\MKO\MKO ANALIZE\sve MKO\ANALIZE MKO SEKTORA\ANALIZE 2025\31 12 2025\MKO RS\"/>
    </mc:Choice>
  </mc:AlternateContent>
  <xr:revisionPtr revIDLastSave="0" documentId="13_ncr:1_{4BCD8851-D2DC-487B-B1CB-B73BDE3C42DD}" xr6:coauthVersionLast="47" xr6:coauthVersionMax="47" xr10:uidLastSave="{00000000-0000-0000-0000-000000000000}"/>
  <bookViews>
    <workbookView xWindow="-108" yWindow="-108" windowWidth="23256" windowHeight="12456" tabRatio="748" xr2:uid="{00000000-000D-0000-FFFF-FFFF00000000}"/>
  </bookViews>
  <sheets>
    <sheet name="Info" sheetId="64" r:id="rId1"/>
    <sheet name="Tabele" sheetId="65" r:id="rId2"/>
    <sheet name="Tab 1" sheetId="67" r:id="rId3"/>
    <sheet name="Tab 2" sheetId="68" r:id="rId4"/>
    <sheet name="Tab 3" sheetId="69" r:id="rId5"/>
    <sheet name="Tab 4" sheetId="70" r:id="rId6"/>
    <sheet name="Tab 5" sheetId="71" r:id="rId7"/>
    <sheet name="T1_data" sheetId="72" state="hidden" r:id="rId8"/>
    <sheet name="T2_data" sheetId="74" state="hidden" r:id="rId9"/>
    <sheet name="T3_data" sheetId="73" state="hidden" r:id="rId10"/>
    <sheet name="T4_data" sheetId="75" state="hidden" r:id="rId11"/>
    <sheet name="T5_data" sheetId="76" state="hidden" r:id="rId12"/>
  </sheets>
  <definedNames>
    <definedName name="_xlnm.Print_Area" localSheetId="2">'Tab 1'!$A$1:$L$25</definedName>
    <definedName name="_xlnm.Print_Area" localSheetId="3">'Tab 2'!$A$1:$K$22</definedName>
    <definedName name="_xlnm.Print_Area" localSheetId="4">'Tab 3'!$A$1:$K$22</definedName>
    <definedName name="_xlnm.Print_Area" localSheetId="5">'Tab 4'!$A$1:$J$23</definedName>
    <definedName name="_xlnm.Print_Area" localSheetId="6">'Tab 5'!$A$1:$J$20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1" l="1"/>
  <c r="H8" i="67"/>
  <c r="E9" i="67"/>
  <c r="C10" i="67"/>
  <c r="I17" i="70"/>
  <c r="I18" i="70"/>
  <c r="I19" i="70"/>
  <c r="I20" i="70"/>
  <c r="I21" i="70"/>
  <c r="G17" i="70"/>
  <c r="G18" i="70"/>
  <c r="G19" i="70"/>
  <c r="G20" i="70"/>
  <c r="G21" i="70"/>
  <c r="C17" i="70"/>
  <c r="C18" i="70"/>
  <c r="C19" i="70"/>
  <c r="C20" i="70"/>
  <c r="C21" i="70"/>
  <c r="E17" i="70"/>
  <c r="E18" i="70"/>
  <c r="E19" i="70"/>
  <c r="E20" i="70"/>
  <c r="E21" i="70"/>
  <c r="I9" i="70"/>
  <c r="I10" i="70"/>
  <c r="I11" i="70"/>
  <c r="I12" i="70"/>
  <c r="I13" i="70"/>
  <c r="G9" i="70"/>
  <c r="G10" i="70"/>
  <c r="G11" i="70"/>
  <c r="G12" i="70"/>
  <c r="G13" i="70"/>
  <c r="E9" i="70"/>
  <c r="E10" i="70"/>
  <c r="E11" i="70"/>
  <c r="E12" i="70"/>
  <c r="E13" i="70"/>
  <c r="C9" i="70"/>
  <c r="C10" i="70"/>
  <c r="C11" i="70"/>
  <c r="C12" i="70"/>
  <c r="C13" i="70"/>
  <c r="C4" i="70" l="1"/>
  <c r="G4" i="70"/>
  <c r="F4" i="71"/>
  <c r="G4" i="67"/>
  <c r="B4" i="71"/>
  <c r="B4" i="67"/>
  <c r="C5" i="69"/>
  <c r="G5" i="69"/>
  <c r="G5" i="68"/>
  <c r="C5" i="68"/>
  <c r="K5" i="69" l="1"/>
  <c r="L4" i="67"/>
  <c r="J4" i="71"/>
  <c r="K5" i="68"/>
  <c r="B7" i="71"/>
  <c r="G18" i="71"/>
  <c r="F18" i="71"/>
  <c r="C18" i="71"/>
  <c r="B18" i="71"/>
  <c r="G15" i="71"/>
  <c r="F15" i="71"/>
  <c r="C15" i="71"/>
  <c r="B15" i="71"/>
  <c r="G14" i="71"/>
  <c r="F14" i="71"/>
  <c r="C14" i="71"/>
  <c r="B14" i="71"/>
  <c r="G13" i="71"/>
  <c r="F13" i="71"/>
  <c r="C13" i="71"/>
  <c r="B13" i="71"/>
  <c r="G12" i="71"/>
  <c r="G16" i="71" s="1"/>
  <c r="F12" i="71"/>
  <c r="C12" i="71"/>
  <c r="C16" i="71" s="1"/>
  <c r="B12" i="71"/>
  <c r="B16" i="71" s="1"/>
  <c r="G9" i="71"/>
  <c r="F9" i="71"/>
  <c r="C9" i="71"/>
  <c r="B9" i="71"/>
  <c r="G8" i="71"/>
  <c r="F8" i="71"/>
  <c r="C8" i="71"/>
  <c r="B8" i="71"/>
  <c r="G7" i="71"/>
  <c r="F7" i="71"/>
  <c r="C7" i="71"/>
  <c r="C10" i="71" s="1"/>
  <c r="C8" i="70"/>
  <c r="J21" i="70"/>
  <c r="H21" i="70"/>
  <c r="F21" i="70"/>
  <c r="D21" i="70"/>
  <c r="J20" i="70"/>
  <c r="H20" i="70"/>
  <c r="F20" i="70"/>
  <c r="D20" i="70"/>
  <c r="J19" i="70"/>
  <c r="H19" i="70"/>
  <c r="F19" i="70"/>
  <c r="D19" i="70"/>
  <c r="J18" i="70"/>
  <c r="H18" i="70"/>
  <c r="F18" i="70"/>
  <c r="D18" i="70"/>
  <c r="J17" i="70"/>
  <c r="H17" i="70"/>
  <c r="F17" i="70"/>
  <c r="D17" i="70"/>
  <c r="J16" i="70"/>
  <c r="I16" i="70"/>
  <c r="H16" i="70"/>
  <c r="G16" i="70"/>
  <c r="F16" i="70"/>
  <c r="E16" i="70"/>
  <c r="D16" i="70"/>
  <c r="C16" i="70"/>
  <c r="J13" i="70"/>
  <c r="H13" i="70"/>
  <c r="F13" i="70"/>
  <c r="D13" i="70"/>
  <c r="J12" i="70"/>
  <c r="H12" i="70"/>
  <c r="F12" i="70"/>
  <c r="D12" i="70"/>
  <c r="J11" i="70"/>
  <c r="H11" i="70"/>
  <c r="F11" i="70"/>
  <c r="D11" i="70"/>
  <c r="J10" i="70"/>
  <c r="H10" i="70"/>
  <c r="F10" i="70"/>
  <c r="D10" i="70"/>
  <c r="J9" i="70"/>
  <c r="H9" i="70"/>
  <c r="F9" i="70"/>
  <c r="D9" i="70"/>
  <c r="J8" i="70"/>
  <c r="I8" i="70"/>
  <c r="H8" i="70"/>
  <c r="G8" i="70"/>
  <c r="F8" i="70"/>
  <c r="E8" i="70"/>
  <c r="D8" i="70"/>
  <c r="I20" i="68"/>
  <c r="H20" i="68"/>
  <c r="G20" i="68"/>
  <c r="E20" i="68"/>
  <c r="D20" i="68"/>
  <c r="C20" i="68"/>
  <c r="I19" i="68"/>
  <c r="H19" i="68"/>
  <c r="G19" i="68"/>
  <c r="E19" i="68"/>
  <c r="D19" i="68"/>
  <c r="C19" i="68"/>
  <c r="I18" i="68"/>
  <c r="H18" i="68"/>
  <c r="G18" i="68"/>
  <c r="E18" i="68"/>
  <c r="D18" i="68"/>
  <c r="C18" i="68"/>
  <c r="I17" i="68"/>
  <c r="H17" i="68"/>
  <c r="G17" i="68"/>
  <c r="E17" i="68"/>
  <c r="D17" i="68"/>
  <c r="C17" i="68"/>
  <c r="I16" i="68"/>
  <c r="H16" i="68"/>
  <c r="G16" i="68"/>
  <c r="E16" i="68"/>
  <c r="D16" i="68"/>
  <c r="C16" i="68"/>
  <c r="I15" i="68"/>
  <c r="H15" i="68"/>
  <c r="G15" i="68"/>
  <c r="E15" i="68"/>
  <c r="D15" i="68"/>
  <c r="C15" i="68"/>
  <c r="I12" i="68"/>
  <c r="H12" i="68"/>
  <c r="G12" i="68"/>
  <c r="E12" i="68"/>
  <c r="D12" i="68"/>
  <c r="C12" i="68"/>
  <c r="I11" i="68"/>
  <c r="H11" i="68"/>
  <c r="G11" i="68"/>
  <c r="E11" i="68"/>
  <c r="D11" i="68"/>
  <c r="C11" i="68"/>
  <c r="I10" i="68"/>
  <c r="H10" i="68"/>
  <c r="G10" i="68"/>
  <c r="E10" i="68"/>
  <c r="D10" i="68"/>
  <c r="C10" i="68"/>
  <c r="I9" i="68"/>
  <c r="H9" i="68"/>
  <c r="G9" i="68"/>
  <c r="E9" i="68"/>
  <c r="D9" i="68"/>
  <c r="C9" i="68"/>
  <c r="I8" i="68"/>
  <c r="H8" i="68"/>
  <c r="G8" i="68"/>
  <c r="E8" i="68"/>
  <c r="D8" i="68"/>
  <c r="C8" i="68"/>
  <c r="C8" i="69"/>
  <c r="I20" i="69"/>
  <c r="H20" i="69"/>
  <c r="G20" i="69"/>
  <c r="E20" i="69"/>
  <c r="D20" i="69"/>
  <c r="C20" i="69"/>
  <c r="I19" i="69"/>
  <c r="H19" i="69"/>
  <c r="G19" i="69"/>
  <c r="E19" i="69"/>
  <c r="D19" i="69"/>
  <c r="C19" i="69"/>
  <c r="I18" i="69"/>
  <c r="H18" i="69"/>
  <c r="G18" i="69"/>
  <c r="E18" i="69"/>
  <c r="D18" i="69"/>
  <c r="C18" i="69"/>
  <c r="I17" i="69"/>
  <c r="H17" i="69"/>
  <c r="G17" i="69"/>
  <c r="E17" i="69"/>
  <c r="D17" i="69"/>
  <c r="C17" i="69"/>
  <c r="I16" i="69"/>
  <c r="H16" i="69"/>
  <c r="G16" i="69"/>
  <c r="E16" i="69"/>
  <c r="D16" i="69"/>
  <c r="C16" i="69"/>
  <c r="I15" i="69"/>
  <c r="H15" i="69"/>
  <c r="G15" i="69"/>
  <c r="E15" i="69"/>
  <c r="D15" i="69"/>
  <c r="C15" i="69"/>
  <c r="I12" i="69"/>
  <c r="H12" i="69"/>
  <c r="G12" i="69"/>
  <c r="E12" i="69"/>
  <c r="D12" i="69"/>
  <c r="C12" i="69"/>
  <c r="I11" i="69"/>
  <c r="H11" i="69"/>
  <c r="G11" i="69"/>
  <c r="E11" i="69"/>
  <c r="D11" i="69"/>
  <c r="C11" i="69"/>
  <c r="I10" i="69"/>
  <c r="H10" i="69"/>
  <c r="G10" i="69"/>
  <c r="E10" i="69"/>
  <c r="D10" i="69"/>
  <c r="C10" i="69"/>
  <c r="I9" i="69"/>
  <c r="H9" i="69"/>
  <c r="G9" i="69"/>
  <c r="E9" i="69"/>
  <c r="D9" i="69"/>
  <c r="C9" i="69"/>
  <c r="I8" i="69"/>
  <c r="H8" i="69"/>
  <c r="G8" i="69"/>
  <c r="E8" i="69"/>
  <c r="D8" i="69"/>
  <c r="J14" i="69"/>
  <c r="I23" i="67"/>
  <c r="I21" i="67"/>
  <c r="I20" i="67"/>
  <c r="I19" i="67"/>
  <c r="I16" i="67"/>
  <c r="I15" i="67"/>
  <c r="I12" i="67"/>
  <c r="I11" i="67"/>
  <c r="I10" i="67"/>
  <c r="I9" i="67"/>
  <c r="I8" i="67"/>
  <c r="I7" i="67"/>
  <c r="G23" i="67"/>
  <c r="G21" i="67"/>
  <c r="G20" i="67"/>
  <c r="G19" i="67"/>
  <c r="G16" i="67"/>
  <c r="G15" i="67"/>
  <c r="G12" i="67"/>
  <c r="G11" i="67"/>
  <c r="G10" i="67"/>
  <c r="G9" i="67"/>
  <c r="G8" i="67"/>
  <c r="G7" i="67"/>
  <c r="D23" i="67"/>
  <c r="D21" i="67"/>
  <c r="D20" i="67"/>
  <c r="D19" i="67"/>
  <c r="D16" i="67"/>
  <c r="D15" i="67"/>
  <c r="D12" i="67"/>
  <c r="D11" i="67"/>
  <c r="D10" i="67"/>
  <c r="D9" i="67"/>
  <c r="D8" i="67"/>
  <c r="D7" i="67"/>
  <c r="B7" i="67"/>
  <c r="B23" i="67"/>
  <c r="B21" i="67"/>
  <c r="B20" i="67"/>
  <c r="B19" i="67"/>
  <c r="B16" i="67"/>
  <c r="B15" i="67"/>
  <c r="B12" i="67"/>
  <c r="B11" i="67"/>
  <c r="B10" i="67"/>
  <c r="B9" i="67"/>
  <c r="B8" i="67"/>
  <c r="P38" i="75"/>
  <c r="J23" i="70" s="1"/>
  <c r="O38" i="75"/>
  <c r="I23" i="70" s="1"/>
  <c r="N38" i="75"/>
  <c r="J22" i="70" s="1"/>
  <c r="M38" i="75"/>
  <c r="I22" i="70" s="1"/>
  <c r="L38" i="75"/>
  <c r="J14" i="70" s="1"/>
  <c r="K38" i="75"/>
  <c r="I14" i="70" s="1"/>
  <c r="P26" i="75"/>
  <c r="H23" i="70" s="1"/>
  <c r="O26" i="75"/>
  <c r="G23" i="70" s="1"/>
  <c r="N26" i="75"/>
  <c r="H22" i="70" s="1"/>
  <c r="M26" i="75"/>
  <c r="G22" i="70" s="1"/>
  <c r="L26" i="75"/>
  <c r="H14" i="70" s="1"/>
  <c r="K26" i="75"/>
  <c r="G14" i="70" s="1"/>
  <c r="P14" i="75"/>
  <c r="F23" i="70" s="1"/>
  <c r="O14" i="75"/>
  <c r="E23" i="70" s="1"/>
  <c r="N14" i="75"/>
  <c r="F22" i="70" s="1"/>
  <c r="M14" i="75"/>
  <c r="E22" i="70" s="1"/>
  <c r="L14" i="75"/>
  <c r="F14" i="70" s="1"/>
  <c r="K14" i="75"/>
  <c r="E14" i="70" s="1"/>
  <c r="P2" i="75"/>
  <c r="D23" i="70" s="1"/>
  <c r="O2" i="75"/>
  <c r="C23" i="70" s="1"/>
  <c r="N2" i="75"/>
  <c r="D22" i="70" s="1"/>
  <c r="M2" i="75"/>
  <c r="C22" i="70" s="1"/>
  <c r="L2" i="75"/>
  <c r="D14" i="70" s="1"/>
  <c r="K2" i="75"/>
  <c r="C14" i="70" s="1"/>
  <c r="G10" i="71" l="1"/>
  <c r="D14" i="67"/>
  <c r="G14" i="67"/>
  <c r="I14" i="67"/>
  <c r="H7" i="71"/>
  <c r="H8" i="71"/>
  <c r="H9" i="71"/>
  <c r="H13" i="71"/>
  <c r="H14" i="71"/>
  <c r="H15" i="71"/>
  <c r="H18" i="71"/>
  <c r="I30" i="70"/>
  <c r="J30" i="70"/>
  <c r="I28" i="70"/>
  <c r="E29" i="70"/>
  <c r="I29" i="70"/>
  <c r="J28" i="70"/>
  <c r="F29" i="70"/>
  <c r="F30" i="70"/>
  <c r="C28" i="70"/>
  <c r="G28" i="70"/>
  <c r="C29" i="70"/>
  <c r="G29" i="70"/>
  <c r="C30" i="70"/>
  <c r="G30" i="70"/>
  <c r="E28" i="70"/>
  <c r="E30" i="70"/>
  <c r="F28" i="70"/>
  <c r="J29" i="70"/>
  <c r="D28" i="70"/>
  <c r="H28" i="70"/>
  <c r="D29" i="70"/>
  <c r="H29" i="70"/>
  <c r="D30" i="70"/>
  <c r="H30" i="70"/>
  <c r="G13" i="69"/>
  <c r="J12" i="69"/>
  <c r="I13" i="69"/>
  <c r="D21" i="69"/>
  <c r="I21" i="69"/>
  <c r="J18" i="69"/>
  <c r="J19" i="69"/>
  <c r="D8" i="71"/>
  <c r="F16" i="71"/>
  <c r="D22" i="67"/>
  <c r="J8" i="69"/>
  <c r="F10" i="69"/>
  <c r="J10" i="69"/>
  <c r="H21" i="69"/>
  <c r="J20" i="69"/>
  <c r="H12" i="71"/>
  <c r="H16" i="71" s="1"/>
  <c r="D15" i="71"/>
  <c r="J15" i="71" s="1"/>
  <c r="C17" i="71"/>
  <c r="C19" i="71" s="1"/>
  <c r="D13" i="67"/>
  <c r="D17" i="67" s="1"/>
  <c r="G13" i="67"/>
  <c r="G22" i="67"/>
  <c r="E13" i="69"/>
  <c r="F9" i="69"/>
  <c r="H13" i="69"/>
  <c r="F11" i="69"/>
  <c r="J11" i="69"/>
  <c r="F12" i="69"/>
  <c r="F15" i="69"/>
  <c r="F16" i="69"/>
  <c r="F17" i="69"/>
  <c r="J17" i="69"/>
  <c r="F18" i="69"/>
  <c r="F19" i="69"/>
  <c r="F20" i="69"/>
  <c r="I13" i="67"/>
  <c r="I17" i="67" s="1"/>
  <c r="I22" i="67"/>
  <c r="J16" i="69"/>
  <c r="D7" i="71"/>
  <c r="J7" i="71" s="1"/>
  <c r="D16" i="71"/>
  <c r="D13" i="71"/>
  <c r="J13" i="71" s="1"/>
  <c r="D14" i="71"/>
  <c r="J14" i="71" s="1"/>
  <c r="D18" i="71"/>
  <c r="J18" i="71" s="1"/>
  <c r="B10" i="71"/>
  <c r="B17" i="71" s="1"/>
  <c r="D12" i="71"/>
  <c r="J12" i="71" s="1"/>
  <c r="G17" i="71"/>
  <c r="G19" i="71" s="1"/>
  <c r="F10" i="71"/>
  <c r="D9" i="71"/>
  <c r="J9" i="71" s="1"/>
  <c r="C21" i="69"/>
  <c r="J9" i="69"/>
  <c r="F8" i="69"/>
  <c r="D13" i="69"/>
  <c r="G21" i="69"/>
  <c r="J15" i="69"/>
  <c r="E21" i="69"/>
  <c r="C13" i="69"/>
  <c r="J8" i="71" l="1"/>
  <c r="G17" i="67"/>
  <c r="K27" i="70"/>
  <c r="J13" i="69"/>
  <c r="I22" i="69"/>
  <c r="J21" i="69"/>
  <c r="D22" i="69"/>
  <c r="I15" i="71"/>
  <c r="I14" i="71"/>
  <c r="I13" i="71"/>
  <c r="I12" i="71"/>
  <c r="E14" i="71"/>
  <c r="E13" i="71"/>
  <c r="E12" i="71"/>
  <c r="E15" i="71"/>
  <c r="E22" i="69"/>
  <c r="D17" i="71"/>
  <c r="J16" i="71"/>
  <c r="H22" i="69"/>
  <c r="B19" i="71"/>
  <c r="D19" i="71" s="1"/>
  <c r="H10" i="71"/>
  <c r="F17" i="71"/>
  <c r="F19" i="71" s="1"/>
  <c r="H19" i="71" s="1"/>
  <c r="D10" i="71"/>
  <c r="G22" i="69"/>
  <c r="F21" i="69"/>
  <c r="F13" i="69"/>
  <c r="C22" i="69"/>
  <c r="J19" i="71" l="1"/>
  <c r="I9" i="71"/>
  <c r="I8" i="71"/>
  <c r="I7" i="71"/>
  <c r="F22" i="69"/>
  <c r="E8" i="71"/>
  <c r="E9" i="71"/>
  <c r="E16" i="71"/>
  <c r="J22" i="69"/>
  <c r="J10" i="71"/>
  <c r="I16" i="71"/>
  <c r="H17" i="71"/>
  <c r="J17" i="71" s="1"/>
  <c r="E10" i="71" l="1"/>
  <c r="I10" i="71"/>
  <c r="J20" i="67" l="1"/>
  <c r="H21" i="67"/>
  <c r="K7" i="67"/>
  <c r="K8" i="67"/>
  <c r="K9" i="67"/>
  <c r="K10" i="67"/>
  <c r="K11" i="67"/>
  <c r="K12" i="67"/>
  <c r="J7" i="67"/>
  <c r="K15" i="67"/>
  <c r="K16" i="67"/>
  <c r="K19" i="67"/>
  <c r="K20" i="67"/>
  <c r="K21" i="67"/>
  <c r="H19" i="67"/>
  <c r="J21" i="67"/>
  <c r="K23" i="67"/>
  <c r="I21" i="68"/>
  <c r="H21" i="68"/>
  <c r="G21" i="68"/>
  <c r="E21" i="68"/>
  <c r="D21" i="68"/>
  <c r="C21" i="68"/>
  <c r="J20" i="68"/>
  <c r="F20" i="68"/>
  <c r="J19" i="68"/>
  <c r="F19" i="68"/>
  <c r="J18" i="68"/>
  <c r="F18" i="68"/>
  <c r="J17" i="68"/>
  <c r="F17" i="68"/>
  <c r="J16" i="68"/>
  <c r="F16" i="68"/>
  <c r="J15" i="68"/>
  <c r="F15" i="68"/>
  <c r="I13" i="68"/>
  <c r="H13" i="68"/>
  <c r="G13" i="68"/>
  <c r="E13" i="68"/>
  <c r="D13" i="68"/>
  <c r="C13" i="68"/>
  <c r="J12" i="68"/>
  <c r="F12" i="68"/>
  <c r="J11" i="68"/>
  <c r="F11" i="68"/>
  <c r="J10" i="68"/>
  <c r="F10" i="68"/>
  <c r="J9" i="68"/>
  <c r="F9" i="68"/>
  <c r="K9" i="68" s="1"/>
  <c r="J8" i="68"/>
  <c r="F8" i="68"/>
  <c r="B13" i="67"/>
  <c r="F23" i="67"/>
  <c r="E21" i="67"/>
  <c r="B22" i="67"/>
  <c r="C19" i="67" s="1"/>
  <c r="F21" i="67"/>
  <c r="F20" i="67"/>
  <c r="L20" i="67" s="1"/>
  <c r="F19" i="67"/>
  <c r="F16" i="67"/>
  <c r="F15" i="67"/>
  <c r="B14" i="67"/>
  <c r="F14" i="67" s="1"/>
  <c r="E12" i="67"/>
  <c r="F12" i="67"/>
  <c r="F11" i="67"/>
  <c r="L11" i="67" s="1"/>
  <c r="F10" i="67"/>
  <c r="F9" i="67"/>
  <c r="L9" i="67" s="1"/>
  <c r="F8" i="67"/>
  <c r="L8" i="67" s="1"/>
  <c r="F7" i="67"/>
  <c r="D22" i="68" l="1"/>
  <c r="K8" i="68"/>
  <c r="C21" i="67"/>
  <c r="K10" i="69"/>
  <c r="E22" i="68"/>
  <c r="F21" i="68"/>
  <c r="K15" i="68"/>
  <c r="K19" i="68"/>
  <c r="E20" i="67"/>
  <c r="E7" i="67"/>
  <c r="L15" i="67"/>
  <c r="L23" i="67"/>
  <c r="E11" i="67"/>
  <c r="L16" i="67"/>
  <c r="C20" i="67"/>
  <c r="C22" i="67" s="1"/>
  <c r="E8" i="67"/>
  <c r="E10" i="67"/>
  <c r="E19" i="67"/>
  <c r="E22" i="67" s="1"/>
  <c r="L19" i="67"/>
  <c r="L10" i="67"/>
  <c r="L21" i="67"/>
  <c r="J19" i="67"/>
  <c r="J22" i="67" s="1"/>
  <c r="L12" i="67"/>
  <c r="L7" i="67"/>
  <c r="K15" i="69"/>
  <c r="K19" i="69"/>
  <c r="G22" i="68"/>
  <c r="K14" i="67"/>
  <c r="L14" i="67" s="1"/>
  <c r="K13" i="67"/>
  <c r="H12" i="67"/>
  <c r="H10" i="67"/>
  <c r="H7" i="67"/>
  <c r="K22" i="67"/>
  <c r="H11" i="67"/>
  <c r="H9" i="67"/>
  <c r="H20" i="67"/>
  <c r="H22" i="67" s="1"/>
  <c r="J12" i="67"/>
  <c r="J11" i="67"/>
  <c r="J10" i="67"/>
  <c r="J9" i="67"/>
  <c r="J8" i="67"/>
  <c r="K20" i="69"/>
  <c r="K18" i="69"/>
  <c r="K16" i="69"/>
  <c r="K8" i="69"/>
  <c r="K12" i="69"/>
  <c r="K11" i="69"/>
  <c r="K17" i="69"/>
  <c r="K9" i="69"/>
  <c r="K21" i="69"/>
  <c r="I22" i="68"/>
  <c r="H22" i="68"/>
  <c r="J21" i="68"/>
  <c r="K20" i="68"/>
  <c r="K17" i="68"/>
  <c r="K16" i="68"/>
  <c r="K12" i="68"/>
  <c r="K10" i="68"/>
  <c r="J13" i="68"/>
  <c r="K18" i="68"/>
  <c r="C22" i="68"/>
  <c r="F13" i="68"/>
  <c r="K11" i="68"/>
  <c r="F22" i="67"/>
  <c r="C8" i="67"/>
  <c r="C11" i="67"/>
  <c r="C12" i="67"/>
  <c r="C7" i="67"/>
  <c r="C9" i="67"/>
  <c r="B17" i="67"/>
  <c r="F13" i="67"/>
  <c r="K21" i="68" l="1"/>
  <c r="F22" i="68"/>
  <c r="E13" i="67"/>
  <c r="L22" i="67"/>
  <c r="L13" i="67"/>
  <c r="F17" i="67"/>
  <c r="J13" i="67"/>
  <c r="K17" i="67"/>
  <c r="H13" i="67"/>
  <c r="K22" i="69"/>
  <c r="K13" i="69"/>
  <c r="J22" i="68"/>
  <c r="K13" i="68"/>
  <c r="C13" i="67"/>
  <c r="L17" i="67" l="1"/>
  <c r="K22" i="68"/>
</calcChain>
</file>

<file path=xl/sharedStrings.xml><?xml version="1.0" encoding="utf-8"?>
<sst xmlns="http://schemas.openxmlformats.org/spreadsheetml/2006/main" count="394" uniqueCount="196">
  <si>
    <t>АКТИВА (ИМОВИНА)</t>
  </si>
  <si>
    <t>ПАСИВА (ОБАВЕЗЕ)</t>
  </si>
  <si>
    <t>а) Приходи од камата и слични приходи</t>
  </si>
  <si>
    <t>б) Оперативни приходи</t>
  </si>
  <si>
    <t>а) Расходи по каматама и слични расходи</t>
  </si>
  <si>
    <t>О П И С</t>
  </si>
  <si>
    <t>НКС</t>
  </si>
  <si>
    <t>ЕКС</t>
  </si>
  <si>
    <t>МКД</t>
  </si>
  <si>
    <t>МКФ</t>
  </si>
  <si>
    <t>Укупно</t>
  </si>
  <si>
    <t>%</t>
  </si>
  <si>
    <t>3. Кредити (бруто)</t>
  </si>
  <si>
    <t>2. Пласмани банкама</t>
  </si>
  <si>
    <t>1. Новчана средства</t>
  </si>
  <si>
    <t>Микрокредити</t>
  </si>
  <si>
    <t xml:space="preserve">  услужне дјелатности</t>
  </si>
  <si>
    <t xml:space="preserve">  остало</t>
  </si>
  <si>
    <t xml:space="preserve">  стамбене потребе</t>
  </si>
  <si>
    <t>МКО РС</t>
  </si>
  <si>
    <t>4. Пословни простор и остала фиксна актива</t>
  </si>
  <si>
    <t>5. Дугорочне инвестиције</t>
  </si>
  <si>
    <t>6. Остала актива</t>
  </si>
  <si>
    <t>8.Резерве (8а.+8б.)</t>
  </si>
  <si>
    <t>10. Обавезе по узетим кредитима</t>
  </si>
  <si>
    <t>11. Остала пасива</t>
  </si>
  <si>
    <t>14. Ванбилансна евиденција</t>
  </si>
  <si>
    <t>Јединице МКО ФБиХ у РС</t>
  </si>
  <si>
    <t>услужне дјелатности</t>
  </si>
  <si>
    <t>стамбене потребе</t>
  </si>
  <si>
    <t>остало</t>
  </si>
  <si>
    <t>Дугорочни кредити за:</t>
  </si>
  <si>
    <t>MKФ</t>
  </si>
  <si>
    <t>РАСХОДИ</t>
  </si>
  <si>
    <t>б) Оперативни расходи</t>
  </si>
  <si>
    <t>Кратк. кредити</t>
  </si>
  <si>
    <t>Дуг. кредити</t>
  </si>
  <si>
    <t>Доспјела потр.</t>
  </si>
  <si>
    <t>12. Капитал</t>
  </si>
  <si>
    <t>ПРИХОДИ</t>
  </si>
  <si>
    <t>1. УКУПНИ ПРИХОДИ (а+б+в)</t>
  </si>
  <si>
    <t>2. УКУПНИ РАСХОДИ (а+б+в+г)</t>
  </si>
  <si>
    <t>4. ПОРЕЗ</t>
  </si>
  <si>
    <t>за извјештајни датум</t>
  </si>
  <si>
    <t>Агенција за банкарство Републике Српске</t>
  </si>
  <si>
    <t>Табеле</t>
  </si>
  <si>
    <t>Табела 1</t>
  </si>
  <si>
    <t>Табела 5</t>
  </si>
  <si>
    <t>Табела 2</t>
  </si>
  <si>
    <t>Табела 3</t>
  </si>
  <si>
    <t>Табела 4</t>
  </si>
  <si>
    <t>Просјечне пондерисане каматне стопе МКО</t>
  </si>
  <si>
    <t>Tab 1</t>
  </si>
  <si>
    <t>Tab 2</t>
  </si>
  <si>
    <t>Tab 3</t>
  </si>
  <si>
    <t>Tab 4</t>
  </si>
  <si>
    <t>Tab 5</t>
  </si>
  <si>
    <t>000 КМ</t>
  </si>
  <si>
    <t>8б.Резерве на остале ставке активе осим кредита</t>
  </si>
  <si>
    <t>8а.Резерве на ставку кредита</t>
  </si>
  <si>
    <t>1. Правним лицима</t>
  </si>
  <si>
    <t>2. Физичким лицима</t>
  </si>
  <si>
    <t>Укупно (1.+2.)</t>
  </si>
  <si>
    <t>000 KM</t>
  </si>
  <si>
    <t xml:space="preserve">  трговина</t>
  </si>
  <si>
    <t xml:space="preserve">  пољопривреда</t>
  </si>
  <si>
    <t xml:space="preserve">  производња</t>
  </si>
  <si>
    <t>трговина</t>
  </si>
  <si>
    <t>пољопривреда</t>
  </si>
  <si>
    <t>производња</t>
  </si>
  <si>
    <t>в) Трошак резервисања за кредитне и друге губитке</t>
  </si>
  <si>
    <t xml:space="preserve">     </t>
  </si>
  <si>
    <r>
      <t xml:space="preserve">7. Укупно актива </t>
    </r>
    <r>
      <rPr>
        <sz val="10"/>
        <color theme="1"/>
        <rFont val="Calibri"/>
        <family val="2"/>
      </rPr>
      <t xml:space="preserve">(бруто) (1+2+3+4+5+6) </t>
    </r>
  </si>
  <si>
    <r>
      <t xml:space="preserve">9. Укупно актива </t>
    </r>
    <r>
      <rPr>
        <sz val="10"/>
        <color theme="1"/>
        <rFont val="Calibri"/>
        <family val="2"/>
      </rPr>
      <t xml:space="preserve">(нето: 7.-8.) </t>
    </r>
  </si>
  <si>
    <r>
      <t xml:space="preserve">13. Укупно пасива </t>
    </r>
    <r>
      <rPr>
        <sz val="10"/>
        <color theme="1"/>
        <rFont val="Calibri"/>
        <family val="2"/>
      </rPr>
      <t>(обавезе и капитал) (10+11+12)</t>
    </r>
  </si>
  <si>
    <t>Напомена: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</si>
  <si>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микрокредитног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</si>
  <si>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ПОДАЦИ О МИКРОКРЕДИТНОМ СЕКТОРУ РЕПУБЛИКЕ СРПСКЕ</t>
  </si>
  <si>
    <t>Досп. потр.</t>
  </si>
  <si>
    <t>Od 01.01. do kraja perioda</t>
  </si>
  <si>
    <t>vrsta</t>
  </si>
  <si>
    <t>entitet</t>
  </si>
  <si>
    <t>period</t>
  </si>
  <si>
    <t>iznos</t>
  </si>
  <si>
    <t>iznos*nks</t>
  </si>
  <si>
    <t>iznos*eks</t>
  </si>
  <si>
    <t>nks</t>
  </si>
  <si>
    <t>eks</t>
  </si>
  <si>
    <t>kk NKS</t>
  </si>
  <si>
    <t>kk EKS</t>
  </si>
  <si>
    <t>dk NKS</t>
  </si>
  <si>
    <t>dk EKS</t>
  </si>
  <si>
    <t>uk NKS</t>
  </si>
  <si>
    <t>uk EKS</t>
  </si>
  <si>
    <t>в) Остали пословни приходи</t>
  </si>
  <si>
    <t xml:space="preserve">г) Остали пословни расходи </t>
  </si>
  <si>
    <t>Секторска и рочна структура укупних кредита организационих дијелова МКО са сједиштем у ФБиХ, а које послују у Републици Српској</t>
  </si>
  <si>
    <t>Да ли је можда просјек већи од максимума свих појединачних или је просјек можда мањи од минимума појединачних?</t>
  </si>
  <si>
    <t>Број грешака</t>
  </si>
  <si>
    <t>КК</t>
  </si>
  <si>
    <t>ДК</t>
  </si>
  <si>
    <t>УК</t>
  </si>
  <si>
    <t>Секторска и рочна структура кредита МКО са сједиштем у Републици Српској</t>
  </si>
  <si>
    <t>Биланс успјеха МКО са сједиштем у Републици Српској</t>
  </si>
  <si>
    <t>Биланс стања МКО са сједиштем у Републици Српској</t>
  </si>
  <si>
    <t>Краткорочни кредити за:</t>
  </si>
  <si>
    <t>Пондерисане каматне стопе</t>
  </si>
  <si>
    <t>Пондерисане каматне стопе на укупне кредите</t>
  </si>
  <si>
    <t>3. ФИНАНСИЈСКИ РЕЗУЛТАТ ПРИЈЕ ОПОРЕЗИВАЊА (1.-2.)</t>
  </si>
  <si>
    <t>5. НЕТО ФИНАНСИЈСКИ РЕЗУЛТАТ  (3.-4.)</t>
  </si>
  <si>
    <t>31.12.2024 00:00:00</t>
  </si>
  <si>
    <t>31.12.2025 00:00:00</t>
  </si>
  <si>
    <t>MKD</t>
  </si>
  <si>
    <t>MKF</t>
  </si>
  <si>
    <t>37370,00</t>
  </si>
  <si>
    <t>120,00</t>
  </si>
  <si>
    <t>52093,00</t>
  </si>
  <si>
    <t>6363,00</t>
  </si>
  <si>
    <t>0,00</t>
  </si>
  <si>
    <t>12603,00</t>
  </si>
  <si>
    <t>660853,00</t>
  </si>
  <si>
    <t>176,00</t>
  </si>
  <si>
    <t>787596,00</t>
  </si>
  <si>
    <t>9485,00</t>
  </si>
  <si>
    <t>55,00</t>
  </si>
  <si>
    <t>11627,00</t>
  </si>
  <si>
    <t>1810,00</t>
  </si>
  <si>
    <t>3181,00</t>
  </si>
  <si>
    <t>15077,00</t>
  </si>
  <si>
    <t>872,00</t>
  </si>
  <si>
    <t>20902,00</t>
  </si>
  <si>
    <t>5792,00</t>
  </si>
  <si>
    <t>19,00</t>
  </si>
  <si>
    <t>7767,00</t>
  </si>
  <si>
    <t>1353,00</t>
  </si>
  <si>
    <t>1,00</t>
  </si>
  <si>
    <t>1968,00</t>
  </si>
  <si>
    <t>483795,00</t>
  </si>
  <si>
    <t>588629,00</t>
  </si>
  <si>
    <t>66429,00</t>
  </si>
  <si>
    <t>46,00</t>
  </si>
  <si>
    <t>79492,00</t>
  </si>
  <si>
    <t>173589,00</t>
  </si>
  <si>
    <t>1157,00</t>
  </si>
  <si>
    <t>210146,00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</si>
  <si>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</si>
  <si>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</si>
  <si>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</si>
  <si>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</si>
  <si>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</si>
  <si>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</si>
  <si>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</si>
  <si>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</si>
  <si>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</si>
  <si>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</si>
  <si>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</si>
  <si>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a11</t>
  </si>
  <si>
    <t>RS</t>
  </si>
  <si>
    <t>a12</t>
  </si>
  <si>
    <t>a13</t>
  </si>
  <si>
    <t>a14</t>
  </si>
  <si>
    <t>a15</t>
  </si>
  <si>
    <t>a16</t>
  </si>
  <si>
    <t>a21</t>
  </si>
  <si>
    <t>a22</t>
  </si>
  <si>
    <t>a23</t>
  </si>
  <si>
    <t>a24</t>
  </si>
  <si>
    <t>a25</t>
  </si>
  <si>
    <t>a26</t>
  </si>
  <si>
    <t>FBH</t>
  </si>
  <si>
    <t>149693,00</t>
  </si>
  <si>
    <t>202,00</t>
  </si>
  <si>
    <t>164796,00</t>
  </si>
  <si>
    <t>1742,00</t>
  </si>
  <si>
    <t>1960,00</t>
  </si>
  <si>
    <t>568,00</t>
  </si>
  <si>
    <t>11,00</t>
  </si>
  <si>
    <t>1639,00</t>
  </si>
  <si>
    <t>27115,00</t>
  </si>
  <si>
    <t>64,00</t>
  </si>
  <si>
    <t>36364,00</t>
  </si>
  <si>
    <t>61356,00</t>
  </si>
  <si>
    <t>597,00</t>
  </si>
  <si>
    <t>74410,00</t>
  </si>
  <si>
    <t>4826,00</t>
  </si>
  <si>
    <t>-3,00</t>
  </si>
  <si>
    <t>9507,00</t>
  </si>
  <si>
    <t>226,00</t>
  </si>
  <si>
    <t>14,00</t>
  </si>
  <si>
    <t>1399,00</t>
  </si>
  <si>
    <t>6300,00</t>
  </si>
  <si>
    <t>5563,00</t>
  </si>
  <si>
    <t>31.12.2025</t>
  </si>
  <si>
    <t>Табела 1.  Биланс стања МКО са сједиштем у Републици Српској</t>
  </si>
  <si>
    <t>Табела 2. Биланс успјеха МКО са сједиштем у Републици Српској</t>
  </si>
  <si>
    <t>Табела 3. Просјечне пондерисане каматне стопе МКО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</si>
</sst>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.00_)\ _D_i_n_._ ;_ * \(#,##0.00\)\ _D_i_n_._ ;_ * &quot;-&quot;??_)\ _D_i_n_._ ;_ @_ "/>
    <numFmt numFmtId="165" formatCode="#,##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rgb="FF632423"/>
      <name val="Calibri"/>
      <family val="2"/>
      <charset val="204"/>
      <scheme val="minor"/>
    </font>
    <font>
      <b/>
      <sz val="12"/>
      <color rgb="FF63242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4"/>
      <color rgb="FF632423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63242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800000"/>
      <name val="Calibri"/>
      <family val="2"/>
      <charset val="204"/>
      <scheme val="minor"/>
    </font>
    <font>
      <sz val="10"/>
      <name val="CYDutch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Calibri"/>
      <family val="2"/>
      <charset val="204"/>
      <scheme val="minor"/>
    </font>
    <font>
      <i/>
      <u/>
      <sz val="10"/>
      <color theme="10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9"/>
      <name val="Calibri"/>
      <family val="2"/>
      <charset val="204"/>
    </font>
    <font>
      <b/>
      <sz val="9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rgb="FF632423"/>
      <name val="Calibri"/>
      <family val="2"/>
      <scheme val="minor"/>
    </font>
    <font>
      <b/>
      <sz val="10"/>
      <color rgb="FF8A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double">
        <color rgb="FF6324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dotted">
        <color theme="0" tint="-0.499984740745262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118">
    <xf numFmtId="0" fontId="0" fillId="0" borderId="0"/>
    <xf numFmtId="0" fontId="18" fillId="0" borderId="0"/>
    <xf numFmtId="0" fontId="14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3" fillId="0" borderId="0"/>
    <xf numFmtId="0" fontId="12" fillId="0" borderId="0"/>
    <xf numFmtId="0" fontId="20" fillId="0" borderId="0" applyNumberFormat="0" applyFill="0" applyBorder="0" applyAlignment="0" applyProtection="0"/>
    <xf numFmtId="0" fontId="1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5" fillId="0" borderId="0" applyNumberFormat="0" applyFill="0" applyBorder="0" applyAlignment="0" applyProtection="0"/>
    <xf numFmtId="0" fontId="10" fillId="0" borderId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8" fillId="0" borderId="0"/>
    <xf numFmtId="0" fontId="8" fillId="0" borderId="0"/>
    <xf numFmtId="0" fontId="18" fillId="0" borderId="0"/>
    <xf numFmtId="0" fontId="21" fillId="0" borderId="0"/>
    <xf numFmtId="0" fontId="18" fillId="0" borderId="0"/>
    <xf numFmtId="0" fontId="35" fillId="0" borderId="0"/>
    <xf numFmtId="0" fontId="36" fillId="0" borderId="0"/>
    <xf numFmtId="0" fontId="8" fillId="0" borderId="0"/>
    <xf numFmtId="9" fontId="8" fillId="0" borderId="0" applyFont="0" applyFill="0" applyBorder="0" applyAlignment="0" applyProtection="0"/>
    <xf numFmtId="0" fontId="35" fillId="0" borderId="0"/>
    <xf numFmtId="0" fontId="18" fillId="0" borderId="0"/>
    <xf numFmtId="0" fontId="18" fillId="0" borderId="0"/>
    <xf numFmtId="0" fontId="37" fillId="0" borderId="0" applyBorder="0"/>
    <xf numFmtId="0" fontId="38" fillId="0" borderId="0"/>
    <xf numFmtId="0" fontId="38" fillId="0" borderId="0"/>
    <xf numFmtId="0" fontId="36" fillId="0" borderId="0"/>
    <xf numFmtId="0" fontId="39" fillId="0" borderId="0"/>
    <xf numFmtId="0" fontId="8" fillId="0" borderId="0"/>
    <xf numFmtId="0" fontId="35" fillId="0" borderId="0"/>
    <xf numFmtId="165" fontId="40" fillId="0" borderId="28" applyNumberFormat="0" applyFill="0" applyProtection="0">
      <alignment horizontal="right" vertical="center" wrapText="1"/>
    </xf>
    <xf numFmtId="0" fontId="41" fillId="0" borderId="0"/>
    <xf numFmtId="165" fontId="42" fillId="0" borderId="29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1" fillId="0" borderId="0" xfId="15"/>
    <xf numFmtId="0" fontId="22" fillId="0" borderId="0" xfId="15" applyFont="1" applyAlignment="1">
      <alignment horizontal="center"/>
    </xf>
    <xf numFmtId="0" fontId="21" fillId="0" borderId="0" xfId="15" applyAlignment="1">
      <alignment horizontal="center" vertical="center"/>
    </xf>
    <xf numFmtId="0" fontId="16" fillId="0" borderId="0" xfId="15" applyFont="1" applyAlignment="1">
      <alignment horizontal="right" vertical="center"/>
    </xf>
    <xf numFmtId="22" fontId="21" fillId="0" borderId="0" xfId="15" applyNumberFormat="1"/>
    <xf numFmtId="0" fontId="10" fillId="0" borderId="0" xfId="17"/>
    <xf numFmtId="0" fontId="16" fillId="0" borderId="4" xfId="17" applyFont="1" applyBorder="1" applyAlignment="1">
      <alignment horizontal="center" vertical="center"/>
    </xf>
    <xf numFmtId="0" fontId="27" fillId="0" borderId="0" xfId="17" applyFont="1" applyAlignment="1">
      <alignment horizontal="center" vertical="center"/>
    </xf>
    <xf numFmtId="0" fontId="10" fillId="0" borderId="0" xfId="17" applyAlignment="1">
      <alignment horizontal="center"/>
    </xf>
    <xf numFmtId="0" fontId="25" fillId="0" borderId="0" xfId="16" applyAlignment="1">
      <alignment vertical="center"/>
    </xf>
    <xf numFmtId="0" fontId="28" fillId="0" borderId="0" xfId="0" applyFont="1" applyAlignment="1">
      <alignment horizontal="left" vertical="center"/>
    </xf>
    <xf numFmtId="0" fontId="9" fillId="0" borderId="0" xfId="17" applyFont="1"/>
    <xf numFmtId="0" fontId="30" fillId="3" borderId="0" xfId="0" applyFont="1" applyFill="1"/>
    <xf numFmtId="0" fontId="29" fillId="3" borderId="0" xfId="0" applyFont="1" applyFill="1" applyAlignment="1">
      <alignment horizontal="right" vertical="center"/>
    </xf>
    <xf numFmtId="49" fontId="29" fillId="3" borderId="0" xfId="0" applyNumberFormat="1" applyFont="1" applyFill="1" applyAlignment="1">
      <alignment horizontal="right" vertical="center"/>
    </xf>
    <xf numFmtId="0" fontId="32" fillId="4" borderId="0" xfId="0" applyFont="1" applyFill="1" applyAlignment="1">
      <alignment horizontal="left" vertical="center" wrapText="1"/>
    </xf>
    <xf numFmtId="0" fontId="31" fillId="4" borderId="13" xfId="0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right" vertical="center" wrapText="1"/>
    </xf>
    <xf numFmtId="0" fontId="31" fillId="4" borderId="0" xfId="0" applyFont="1" applyFill="1" applyAlignment="1">
      <alignment horizontal="right" vertical="center" wrapText="1"/>
    </xf>
    <xf numFmtId="0" fontId="31" fillId="4" borderId="14" xfId="0" applyFont="1" applyFill="1" applyBorder="1" applyAlignment="1">
      <alignment horizontal="right" vertical="center" wrapText="1"/>
    </xf>
    <xf numFmtId="0" fontId="31" fillId="4" borderId="0" xfId="0" applyFont="1" applyFill="1" applyAlignment="1">
      <alignment horizontal="left" vertical="center" wrapText="1"/>
    </xf>
    <xf numFmtId="0" fontId="32" fillId="4" borderId="17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vertical="center"/>
    </xf>
    <xf numFmtId="4" fontId="31" fillId="4" borderId="13" xfId="0" applyNumberFormat="1" applyFont="1" applyFill="1" applyBorder="1" applyAlignment="1">
      <alignment horizontal="right" vertical="center" wrapText="1"/>
    </xf>
    <xf numFmtId="4" fontId="31" fillId="4" borderId="14" xfId="0" applyNumberFormat="1" applyFont="1" applyFill="1" applyBorder="1" applyAlignment="1">
      <alignment horizontal="right" vertical="center" wrapText="1"/>
    </xf>
    <xf numFmtId="4" fontId="31" fillId="4" borderId="0" xfId="0" applyNumberFormat="1" applyFont="1" applyFill="1" applyAlignment="1">
      <alignment horizontal="right" vertical="center" wrapText="1"/>
    </xf>
    <xf numFmtId="0" fontId="31" fillId="4" borderId="14" xfId="0" applyFont="1" applyFill="1" applyBorder="1" applyAlignment="1">
      <alignment vertical="top" wrapText="1"/>
    </xf>
    <xf numFmtId="0" fontId="32" fillId="4" borderId="19" xfId="0" applyFont="1" applyFill="1" applyBorder="1" applyAlignment="1">
      <alignment vertical="top" wrapText="1"/>
    </xf>
    <xf numFmtId="0" fontId="32" fillId="4" borderId="24" xfId="0" applyFont="1" applyFill="1" applyBorder="1" applyAlignment="1">
      <alignment vertical="top" wrapText="1"/>
    </xf>
    <xf numFmtId="0" fontId="8" fillId="0" borderId="0" xfId="18"/>
    <xf numFmtId="0" fontId="34" fillId="0" borderId="1" xfId="20" applyFont="1" applyBorder="1"/>
    <xf numFmtId="0" fontId="44" fillId="0" borderId="0" xfId="8" applyFont="1"/>
    <xf numFmtId="0" fontId="46" fillId="4" borderId="0" xfId="0" applyFont="1" applyFill="1" applyAlignment="1">
      <alignment horizontal="left" vertical="center" wrapText="1"/>
    </xf>
    <xf numFmtId="0" fontId="19" fillId="0" borderId="0" xfId="3" applyFont="1"/>
    <xf numFmtId="0" fontId="2" fillId="0" borderId="0" xfId="17" applyFont="1"/>
    <xf numFmtId="0" fontId="15" fillId="0" borderId="0" xfId="0" applyFont="1"/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3" fontId="32" fillId="4" borderId="13" xfId="0" applyNumberFormat="1" applyFont="1" applyFill="1" applyBorder="1" applyAlignment="1">
      <alignment horizontal="right" vertical="center" wrapText="1"/>
    </xf>
    <xf numFmtId="3" fontId="31" fillId="4" borderId="0" xfId="0" applyNumberFormat="1" applyFont="1" applyFill="1" applyAlignment="1">
      <alignment horizontal="right" vertical="center" wrapText="1"/>
    </xf>
    <xf numFmtId="3" fontId="32" fillId="4" borderId="14" xfId="0" applyNumberFormat="1" applyFont="1" applyFill="1" applyBorder="1" applyAlignment="1">
      <alignment horizontal="right" vertical="center" wrapText="1"/>
    </xf>
    <xf numFmtId="0" fontId="32" fillId="4" borderId="7" xfId="0" applyFont="1" applyFill="1" applyBorder="1" applyAlignment="1">
      <alignment vertical="center" wrapText="1"/>
    </xf>
    <xf numFmtId="0" fontId="32" fillId="4" borderId="17" xfId="0" applyFont="1" applyFill="1" applyBorder="1" applyAlignment="1">
      <alignment vertical="center" wrapText="1"/>
    </xf>
    <xf numFmtId="0" fontId="32" fillId="4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53" fillId="4" borderId="13" xfId="0" applyNumberFormat="1" applyFont="1" applyFill="1" applyBorder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3" fontId="53" fillId="2" borderId="14" xfId="0" applyNumberFormat="1" applyFont="1" applyFill="1" applyBorder="1" applyAlignment="1">
      <alignment horizontal="right" vertical="center" wrapText="1"/>
    </xf>
    <xf numFmtId="0" fontId="52" fillId="4" borderId="0" xfId="0" applyFont="1" applyFill="1" applyAlignment="1">
      <alignment vertical="center" wrapText="1"/>
    </xf>
    <xf numFmtId="0" fontId="53" fillId="4" borderId="3" xfId="0" applyFont="1" applyFill="1" applyBorder="1" applyAlignment="1">
      <alignment vertical="center" wrapText="1"/>
    </xf>
    <xf numFmtId="0" fontId="53" fillId="4" borderId="22" xfId="0" applyFont="1" applyFill="1" applyBorder="1" applyAlignment="1">
      <alignment vertical="center" wrapText="1"/>
    </xf>
    <xf numFmtId="0" fontId="31" fillId="4" borderId="30" xfId="0" applyFont="1" applyFill="1" applyBorder="1" applyAlignment="1">
      <alignment horizontal="right" vertical="center" wrapText="1"/>
    </xf>
    <xf numFmtId="0" fontId="31" fillId="2" borderId="31" xfId="0" applyFont="1" applyFill="1" applyBorder="1" applyAlignment="1">
      <alignment horizontal="right" vertical="center" wrapText="1"/>
    </xf>
    <xf numFmtId="3" fontId="54" fillId="4" borderId="13" xfId="0" applyNumberFormat="1" applyFont="1" applyFill="1" applyBorder="1" applyAlignment="1">
      <alignment horizontal="right" vertical="center" wrapText="1" indent="1"/>
    </xf>
    <xf numFmtId="3" fontId="54" fillId="4" borderId="0" xfId="0" applyNumberFormat="1" applyFont="1" applyFill="1" applyAlignment="1">
      <alignment horizontal="right" vertical="center" wrapText="1" indent="1"/>
    </xf>
    <xf numFmtId="3" fontId="54" fillId="4" borderId="14" xfId="0" applyNumberFormat="1" applyFont="1" applyFill="1" applyBorder="1" applyAlignment="1">
      <alignment horizontal="right" vertical="center" wrapText="1" indent="1"/>
    </xf>
    <xf numFmtId="3" fontId="48" fillId="4" borderId="20" xfId="0" applyNumberFormat="1" applyFont="1" applyFill="1" applyBorder="1" applyAlignment="1">
      <alignment horizontal="right" vertical="center" wrapText="1" indent="1"/>
    </xf>
    <xf numFmtId="3" fontId="48" fillId="4" borderId="7" xfId="0" applyNumberFormat="1" applyFont="1" applyFill="1" applyBorder="1" applyAlignment="1">
      <alignment horizontal="right" vertical="center" wrapText="1" indent="1"/>
    </xf>
    <xf numFmtId="3" fontId="48" fillId="4" borderId="21" xfId="0" applyNumberFormat="1" applyFont="1" applyFill="1" applyBorder="1" applyAlignment="1">
      <alignment horizontal="right" vertical="center" wrapText="1" indent="1"/>
    </xf>
    <xf numFmtId="3" fontId="48" fillId="4" borderId="13" xfId="0" applyNumberFormat="1" applyFont="1" applyFill="1" applyBorder="1" applyAlignment="1">
      <alignment horizontal="right" vertical="center" wrapText="1" indent="1"/>
    </xf>
    <xf numFmtId="3" fontId="48" fillId="4" borderId="0" xfId="0" applyNumberFormat="1" applyFont="1" applyFill="1" applyAlignment="1">
      <alignment horizontal="right" vertical="center" wrapText="1" indent="1"/>
    </xf>
    <xf numFmtId="3" fontId="48" fillId="4" borderId="14" xfId="0" applyNumberFormat="1" applyFont="1" applyFill="1" applyBorder="1" applyAlignment="1">
      <alignment horizontal="right" vertical="center" wrapText="1" indent="1"/>
    </xf>
    <xf numFmtId="3" fontId="48" fillId="4" borderId="18" xfId="0" applyNumberFormat="1" applyFont="1" applyFill="1" applyBorder="1" applyAlignment="1">
      <alignment horizontal="right" vertical="center" wrapText="1" indent="1"/>
    </xf>
    <xf numFmtId="3" fontId="48" fillId="4" borderId="17" xfId="0" applyNumberFormat="1" applyFont="1" applyFill="1" applyBorder="1" applyAlignment="1">
      <alignment horizontal="right" vertical="center" wrapText="1" indent="1"/>
    </xf>
    <xf numFmtId="3" fontId="48" fillId="4" borderId="19" xfId="0" applyNumberFormat="1" applyFont="1" applyFill="1" applyBorder="1" applyAlignment="1">
      <alignment horizontal="right" vertical="center" wrapText="1" indent="1"/>
    </xf>
    <xf numFmtId="3" fontId="48" fillId="4" borderId="23" xfId="0" applyNumberFormat="1" applyFont="1" applyFill="1" applyBorder="1" applyAlignment="1">
      <alignment horizontal="right" vertical="center" wrapText="1" indent="1"/>
    </xf>
    <xf numFmtId="3" fontId="48" fillId="4" borderId="22" xfId="0" applyNumberFormat="1" applyFont="1" applyFill="1" applyBorder="1" applyAlignment="1">
      <alignment horizontal="right" vertical="center" wrapText="1" indent="1"/>
    </xf>
    <xf numFmtId="3" fontId="48" fillId="4" borderId="24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vertical="center"/>
    </xf>
    <xf numFmtId="4" fontId="54" fillId="4" borderId="13" xfId="0" applyNumberFormat="1" applyFont="1" applyFill="1" applyBorder="1" applyAlignment="1">
      <alignment horizontal="right" vertical="center" wrapText="1" indent="1"/>
    </xf>
    <xf numFmtId="4" fontId="54" fillId="4" borderId="14" xfId="0" applyNumberFormat="1" applyFont="1" applyFill="1" applyBorder="1" applyAlignment="1">
      <alignment horizontal="right" vertical="center" wrapText="1" indent="1"/>
    </xf>
    <xf numFmtId="4" fontId="54" fillId="4" borderId="0" xfId="0" applyNumberFormat="1" applyFont="1" applyFill="1" applyAlignment="1">
      <alignment horizontal="right" vertical="center" wrapText="1" indent="1"/>
    </xf>
    <xf numFmtId="3" fontId="55" fillId="4" borderId="13" xfId="0" applyNumberFormat="1" applyFont="1" applyFill="1" applyBorder="1" applyAlignment="1">
      <alignment horizontal="right" vertical="center" wrapText="1" indent="1"/>
    </xf>
    <xf numFmtId="3" fontId="55" fillId="4" borderId="0" xfId="0" applyNumberFormat="1" applyFont="1" applyFill="1" applyAlignment="1">
      <alignment horizontal="right" vertical="center" wrapText="1" indent="1"/>
    </xf>
    <xf numFmtId="3" fontId="56" fillId="4" borderId="0" xfId="0" applyNumberFormat="1" applyFont="1" applyFill="1" applyAlignment="1">
      <alignment horizontal="right" vertical="center" wrapText="1" indent="1"/>
    </xf>
    <xf numFmtId="3" fontId="56" fillId="2" borderId="14" xfId="0" applyNumberFormat="1" applyFont="1" applyFill="1" applyBorder="1" applyAlignment="1">
      <alignment horizontal="right" vertical="center" wrapText="1" indent="1"/>
    </xf>
    <xf numFmtId="3" fontId="47" fillId="4" borderId="12" xfId="0" applyNumberFormat="1" applyFont="1" applyFill="1" applyBorder="1" applyAlignment="1">
      <alignment horizontal="right" vertical="center" wrapText="1" indent="1"/>
    </xf>
    <xf numFmtId="3" fontId="47" fillId="4" borderId="3" xfId="0" applyNumberFormat="1" applyFont="1" applyFill="1" applyBorder="1" applyAlignment="1">
      <alignment horizontal="right" vertical="center" wrapText="1" indent="1"/>
    </xf>
    <xf numFmtId="3" fontId="47" fillId="2" borderId="11" xfId="0" applyNumberFormat="1" applyFont="1" applyFill="1" applyBorder="1" applyAlignment="1">
      <alignment horizontal="right" vertical="center" wrapText="1" indent="1"/>
    </xf>
    <xf numFmtId="3" fontId="47" fillId="4" borderId="13" xfId="0" applyNumberFormat="1" applyFont="1" applyFill="1" applyBorder="1" applyAlignment="1">
      <alignment horizontal="right" vertical="center" wrapText="1" indent="1"/>
    </xf>
    <xf numFmtId="3" fontId="47" fillId="4" borderId="0" xfId="0" applyNumberFormat="1" applyFont="1" applyFill="1" applyAlignment="1">
      <alignment horizontal="right" vertical="center" wrapText="1" indent="1"/>
    </xf>
    <xf numFmtId="3" fontId="47" fillId="2" borderId="14" xfId="0" applyNumberFormat="1" applyFont="1" applyFill="1" applyBorder="1" applyAlignment="1">
      <alignment horizontal="right" vertical="center" wrapText="1" indent="1"/>
    </xf>
    <xf numFmtId="3" fontId="56" fillId="4" borderId="13" xfId="0" applyNumberFormat="1" applyFont="1" applyFill="1" applyBorder="1" applyAlignment="1">
      <alignment horizontal="right" vertical="center" wrapText="1" indent="1"/>
    </xf>
    <xf numFmtId="3" fontId="57" fillId="4" borderId="23" xfId="0" applyNumberFormat="1" applyFont="1" applyFill="1" applyBorder="1" applyAlignment="1">
      <alignment horizontal="right" vertical="center" wrapText="1" indent="1"/>
    </xf>
    <xf numFmtId="3" fontId="57" fillId="4" borderId="22" xfId="0" applyNumberFormat="1" applyFont="1" applyFill="1" applyBorder="1" applyAlignment="1">
      <alignment horizontal="right" vertical="center" wrapText="1" indent="1"/>
    </xf>
    <xf numFmtId="3" fontId="47" fillId="4" borderId="22" xfId="0" applyNumberFormat="1" applyFont="1" applyFill="1" applyBorder="1" applyAlignment="1">
      <alignment horizontal="right" vertical="center" wrapText="1" indent="1"/>
    </xf>
    <xf numFmtId="3" fontId="47" fillId="2" borderId="24" xfId="0" applyNumberFormat="1" applyFont="1" applyFill="1" applyBorder="1" applyAlignment="1">
      <alignment horizontal="right" vertical="center" wrapText="1" indent="1"/>
    </xf>
    <xf numFmtId="3" fontId="54" fillId="4" borderId="13" xfId="0" applyNumberFormat="1" applyFont="1" applyFill="1" applyBorder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3" fontId="54" fillId="4" borderId="15" xfId="0" applyNumberFormat="1" applyFont="1" applyFill="1" applyBorder="1" applyAlignment="1">
      <alignment horizontal="right" vertical="center"/>
    </xf>
    <xf numFmtId="3" fontId="54" fillId="4" borderId="2" xfId="0" applyNumberFormat="1" applyFont="1" applyFill="1" applyBorder="1" applyAlignment="1">
      <alignment horizontal="right" vertical="center"/>
    </xf>
    <xf numFmtId="41" fontId="54" fillId="2" borderId="0" xfId="0" applyNumberFormat="1" applyFont="1" applyFill="1" applyAlignment="1">
      <alignment horizontal="right" vertical="center" wrapText="1"/>
    </xf>
    <xf numFmtId="41" fontId="54" fillId="4" borderId="14" xfId="0" applyNumberFormat="1" applyFont="1" applyFill="1" applyBorder="1" applyAlignment="1">
      <alignment horizontal="right" vertical="center" wrapText="1"/>
    </xf>
    <xf numFmtId="41" fontId="54" fillId="4" borderId="0" xfId="0" applyNumberFormat="1" applyFont="1" applyFill="1" applyAlignment="1">
      <alignment horizontal="right" vertical="center" wrapText="1"/>
    </xf>
    <xf numFmtId="41" fontId="48" fillId="4" borderId="18" xfId="0" applyNumberFormat="1" applyFont="1" applyFill="1" applyBorder="1" applyAlignment="1">
      <alignment horizontal="right" vertical="center" wrapText="1"/>
    </xf>
    <xf numFmtId="41" fontId="48" fillId="2" borderId="17" xfId="0" applyNumberFormat="1" applyFont="1" applyFill="1" applyBorder="1" applyAlignment="1">
      <alignment horizontal="right" vertical="center" wrapText="1"/>
    </xf>
    <xf numFmtId="41" fontId="48" fillId="4" borderId="17" xfId="0" applyNumberFormat="1" applyFont="1" applyFill="1" applyBorder="1" applyAlignment="1">
      <alignment horizontal="right" vertical="center" wrapText="1"/>
    </xf>
    <xf numFmtId="41" fontId="48" fillId="4" borderId="19" xfId="0" applyNumberFormat="1" applyFont="1" applyFill="1" applyBorder="1" applyAlignment="1">
      <alignment horizontal="right" vertical="center" wrapText="1"/>
    </xf>
    <xf numFmtId="41" fontId="48" fillId="4" borderId="13" xfId="0" applyNumberFormat="1" applyFont="1" applyFill="1" applyBorder="1" applyAlignment="1">
      <alignment horizontal="right" vertical="center" wrapText="1"/>
    </xf>
    <xf numFmtId="41" fontId="48" fillId="2" borderId="0" xfId="0" applyNumberFormat="1" applyFont="1" applyFill="1" applyAlignment="1">
      <alignment horizontal="right" vertical="center" wrapText="1"/>
    </xf>
    <xf numFmtId="41" fontId="48" fillId="4" borderId="0" xfId="0" applyNumberFormat="1" applyFont="1" applyFill="1" applyAlignment="1">
      <alignment horizontal="right" vertical="center" wrapText="1"/>
    </xf>
    <xf numFmtId="41" fontId="48" fillId="4" borderId="14" xfId="0" applyNumberFormat="1" applyFont="1" applyFill="1" applyBorder="1" applyAlignment="1">
      <alignment horizontal="right" vertical="center" wrapText="1"/>
    </xf>
    <xf numFmtId="41" fontId="54" fillId="4" borderId="13" xfId="0" applyNumberFormat="1" applyFont="1" applyFill="1" applyBorder="1" applyAlignment="1">
      <alignment horizontal="right" vertical="center" wrapText="1"/>
    </xf>
    <xf numFmtId="41" fontId="54" fillId="2" borderId="22" xfId="0" applyNumberFormat="1" applyFont="1" applyFill="1" applyBorder="1" applyAlignment="1">
      <alignment horizontal="right" vertical="center" wrapText="1"/>
    </xf>
    <xf numFmtId="41" fontId="54" fillId="2" borderId="2" xfId="0" applyNumberFormat="1" applyFont="1" applyFill="1" applyBorder="1" applyAlignment="1">
      <alignment horizontal="right" vertical="center" wrapText="1"/>
    </xf>
    <xf numFmtId="41" fontId="54" fillId="4" borderId="16" xfId="0" applyNumberFormat="1" applyFont="1" applyFill="1" applyBorder="1" applyAlignment="1">
      <alignment horizontal="right" vertical="center" wrapText="1"/>
    </xf>
    <xf numFmtId="41" fontId="54" fillId="4" borderId="2" xfId="0" applyNumberFormat="1" applyFont="1" applyFill="1" applyBorder="1" applyAlignment="1">
      <alignment horizontal="right" vertical="center" wrapText="1"/>
    </xf>
    <xf numFmtId="4" fontId="54" fillId="4" borderId="12" xfId="0" applyNumberFormat="1" applyFont="1" applyFill="1" applyBorder="1" applyAlignment="1">
      <alignment horizontal="right" vertical="center" wrapText="1" indent="1"/>
    </xf>
    <xf numFmtId="0" fontId="58" fillId="5" borderId="0" xfId="3" applyFont="1" applyFill="1" applyAlignment="1">
      <alignment vertical="center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4" fontId="54" fillId="4" borderId="11" xfId="0" applyNumberFormat="1" applyFont="1" applyFill="1" applyBorder="1" applyAlignment="1">
      <alignment horizontal="right" vertical="center" wrapText="1" indent="1"/>
    </xf>
    <xf numFmtId="4" fontId="54" fillId="4" borderId="3" xfId="0" applyNumberFormat="1" applyFont="1" applyFill="1" applyBorder="1" applyAlignment="1">
      <alignment horizontal="right" vertical="center" wrapText="1" indent="1"/>
    </xf>
    <xf numFmtId="14" fontId="24" fillId="0" borderId="1" xfId="15" applyNumberFormat="1" applyFont="1" applyBorder="1" applyAlignment="1">
      <alignment horizontal="center" vertical="center"/>
    </xf>
    <xf numFmtId="0" fontId="60" fillId="4" borderId="11" xfId="0" applyFont="1" applyFill="1" applyBorder="1" applyAlignment="1">
      <alignment horizontal="center" vertical="center" wrapText="1"/>
    </xf>
    <xf numFmtId="0" fontId="60" fillId="4" borderId="12" xfId="0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61" fillId="4" borderId="11" xfId="0" applyFont="1" applyFill="1" applyBorder="1" applyAlignment="1">
      <alignment horizontal="center" vertical="center" wrapText="1"/>
    </xf>
    <xf numFmtId="0" fontId="61" fillId="4" borderId="12" xfId="0" applyFont="1" applyFill="1" applyBorder="1" applyAlignment="1">
      <alignment horizontal="center" vertical="center" wrapText="1"/>
    </xf>
    <xf numFmtId="0" fontId="61" fillId="4" borderId="3" xfId="0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4" fontId="57" fillId="4" borderId="18" xfId="0" applyNumberFormat="1" applyFont="1" applyFill="1" applyBorder="1" applyAlignment="1">
      <alignment horizontal="right" vertical="center" wrapText="1" indent="1"/>
    </xf>
    <xf numFmtId="4" fontId="57" fillId="4" borderId="19" xfId="0" applyNumberFormat="1" applyFont="1" applyFill="1" applyBorder="1" applyAlignment="1">
      <alignment horizontal="right" vertical="center" wrapText="1" indent="1"/>
    </xf>
    <xf numFmtId="4" fontId="57" fillId="4" borderId="17" xfId="0" applyNumberFormat="1" applyFont="1" applyFill="1" applyBorder="1" applyAlignment="1">
      <alignment horizontal="right" vertical="center" wrapText="1" indent="1"/>
    </xf>
    <xf numFmtId="4" fontId="57" fillId="4" borderId="11" xfId="0" applyNumberFormat="1" applyFont="1" applyFill="1" applyBorder="1" applyAlignment="1">
      <alignment horizontal="right" vertical="center" wrapText="1" indent="1"/>
    </xf>
    <xf numFmtId="4" fontId="57" fillId="4" borderId="3" xfId="0" applyNumberFormat="1" applyFont="1" applyFill="1" applyBorder="1" applyAlignment="1">
      <alignment horizontal="right" vertical="center" wrapText="1" indent="1"/>
    </xf>
    <xf numFmtId="4" fontId="57" fillId="4" borderId="23" xfId="0" applyNumberFormat="1" applyFont="1" applyFill="1" applyBorder="1" applyAlignment="1">
      <alignment horizontal="right" vertical="center" wrapText="1" indent="1"/>
    </xf>
    <xf numFmtId="4" fontId="57" fillId="4" borderId="24" xfId="0" applyNumberFormat="1" applyFont="1" applyFill="1" applyBorder="1" applyAlignment="1">
      <alignment horizontal="right" vertical="center" wrapText="1" indent="1"/>
    </xf>
    <xf numFmtId="4" fontId="57" fillId="4" borderId="22" xfId="0" applyNumberFormat="1" applyFont="1" applyFill="1" applyBorder="1" applyAlignment="1">
      <alignment horizontal="right" vertical="center" wrapText="1" indent="1"/>
    </xf>
    <xf numFmtId="41" fontId="15" fillId="0" borderId="0" xfId="0" applyNumberFormat="1" applyFont="1" applyAlignment="1">
      <alignment vertical="center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1" xfId="0" applyFont="1" applyFill="1" applyBorder="1" applyAlignment="1">
      <alignment horizontal="center" vertical="center" wrapText="1"/>
    </xf>
    <xf numFmtId="0" fontId="61" fillId="4" borderId="8" xfId="66" applyFont="1" applyFill="1" applyBorder="1" applyAlignment="1">
      <alignment horizontal="center" vertical="center" wrapText="1"/>
    </xf>
    <xf numFmtId="0" fontId="61" fillId="4" borderId="9" xfId="66" applyFont="1" applyFill="1" applyBorder="1" applyAlignment="1">
      <alignment horizontal="center" vertical="center" wrapText="1"/>
    </xf>
    <xf numFmtId="0" fontId="61" fillId="4" borderId="10" xfId="66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7" fillId="4" borderId="12" xfId="0" applyFont="1" applyFill="1" applyBorder="1" applyAlignment="1">
      <alignment horizontal="center" vertical="center" wrapText="1"/>
    </xf>
    <xf numFmtId="0" fontId="17" fillId="0" borderId="6" xfId="15" applyFont="1" applyBorder="1" applyAlignment="1">
      <alignment horizontal="center" vertical="center" wrapText="1"/>
    </xf>
    <xf numFmtId="0" fontId="23" fillId="0" borderId="5" xfId="15" applyFont="1" applyBorder="1" applyAlignment="1">
      <alignment horizontal="center" vertical="center"/>
    </xf>
    <xf numFmtId="0" fontId="43" fillId="0" borderId="0" xfId="18" applyFont="1" applyAlignment="1">
      <alignment horizontal="justify" vertical="center" wrapText="1"/>
    </xf>
    <xf numFmtId="0" fontId="60" fillId="4" borderId="14" xfId="0" applyFont="1" applyFill="1" applyBorder="1" applyAlignment="1">
      <alignment horizontal="center" vertical="center" wrapText="1"/>
    </xf>
    <xf numFmtId="0" fontId="60" fillId="4" borderId="11" xfId="0" applyFont="1" applyFill="1" applyBorder="1" applyAlignment="1">
      <alignment horizontal="center" vertical="center" wrapText="1"/>
    </xf>
    <xf numFmtId="0" fontId="57" fillId="4" borderId="13" xfId="0" applyFont="1" applyFill="1" applyBorder="1" applyAlignment="1">
      <alignment horizontal="center" vertical="center" wrapText="1"/>
    </xf>
    <xf numFmtId="0" fontId="57" fillId="4" borderId="12" xfId="0" applyFont="1" applyFill="1" applyBorder="1" applyAlignment="1">
      <alignment horizontal="center" vertical="center" wrapText="1"/>
    </xf>
    <xf numFmtId="0" fontId="60" fillId="4" borderId="8" xfId="66" applyFont="1" applyFill="1" applyBorder="1" applyAlignment="1">
      <alignment horizontal="center" vertical="center" wrapText="1"/>
    </xf>
    <xf numFmtId="0" fontId="60" fillId="4" borderId="9" xfId="66" applyFont="1" applyFill="1" applyBorder="1" applyAlignment="1">
      <alignment horizontal="center" vertical="center" wrapText="1"/>
    </xf>
    <xf numFmtId="0" fontId="60" fillId="4" borderId="10" xfId="66" applyFont="1" applyFill="1" applyBorder="1" applyAlignment="1">
      <alignment horizontal="center" vertical="center" wrapText="1"/>
    </xf>
    <xf numFmtId="0" fontId="60" fillId="4" borderId="0" xfId="0" applyFont="1" applyFill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0" fillId="4" borderId="8" xfId="0" applyFont="1" applyFill="1" applyBorder="1" applyAlignment="1">
      <alignment horizontal="center" vertical="center" wrapText="1"/>
    </xf>
    <xf numFmtId="0" fontId="60" fillId="4" borderId="9" xfId="0" applyFont="1" applyFill="1" applyBorder="1" applyAlignment="1">
      <alignment horizontal="center" vertical="center" wrapText="1"/>
    </xf>
    <xf numFmtId="0" fontId="60" fillId="4" borderId="10" xfId="0" applyFont="1" applyFill="1" applyBorder="1" applyAlignment="1">
      <alignment horizontal="center" vertical="center" wrapText="1"/>
    </xf>
    <xf numFmtId="0" fontId="57" fillId="4" borderId="0" xfId="0" applyFont="1" applyFill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 vertical="center" wrapText="1"/>
    </xf>
    <xf numFmtId="0" fontId="59" fillId="0" borderId="0" xfId="3" applyFont="1" applyAlignment="1">
      <alignment horizontal="left" vertical="center" wrapText="1"/>
    </xf>
    <xf numFmtId="0" fontId="60" fillId="4" borderId="25" xfId="0" applyFont="1" applyFill="1" applyBorder="1" applyAlignment="1">
      <alignment horizontal="center" vertical="center" wrapText="1"/>
    </xf>
    <xf numFmtId="0" fontId="60" fillId="4" borderId="26" xfId="0" applyFont="1" applyFill="1" applyBorder="1" applyAlignment="1">
      <alignment horizontal="center" vertical="center" wrapText="1"/>
    </xf>
    <xf numFmtId="0" fontId="60" fillId="4" borderId="27" xfId="0" applyFont="1" applyFill="1" applyBorder="1" applyAlignment="1">
      <alignment horizontal="center" vertical="center" wrapText="1"/>
    </xf>
  </cellXfs>
  <cellStyles count="118">
    <cellStyle name="Comma 2" xfId="4" xr:uid="{00000000-0005-0000-0000-000000000000}"/>
    <cellStyle name="Comma 3" xfId="5" xr:uid="{00000000-0005-0000-0000-000001000000}"/>
    <cellStyle name="Hyperlink" xfId="16" builtinId="8"/>
    <cellStyle name="Hyperlink 2" xfId="8" xr:uid="{00000000-0005-0000-0000-000003000000}"/>
    <cellStyle name="Normal" xfId="0" builtinId="0"/>
    <cellStyle name="Normal 10" xfId="34" xr:uid="{F3D89C26-6CB7-4CFD-998D-F9E1A4063382}"/>
    <cellStyle name="Normal 11" xfId="18" xr:uid="{95248876-144C-46C6-B993-D35FBB2BE627}"/>
    <cellStyle name="Normal 11 2" xfId="82" xr:uid="{1C117458-4097-4507-9473-E4496653F6F1}"/>
    <cellStyle name="Normal 12" xfId="43" xr:uid="{C558EE84-52BE-4770-AF43-527622E89B34}"/>
    <cellStyle name="Normal 12 2" xfId="30" xr:uid="{8228A98C-9575-4FDD-9343-F90B4EF76CD5}"/>
    <cellStyle name="Normal 12 3" xfId="89" xr:uid="{BDC8BA7A-80C5-4AA5-9E73-DA24D61AF210}"/>
    <cellStyle name="Normal 13" xfId="47" xr:uid="{2EBA46F7-AAA6-4061-8223-ED90E778C0ED}"/>
    <cellStyle name="Normal 13 2" xfId="92" xr:uid="{E3EC8F78-0E28-47C9-93F7-E71B8C712C67}"/>
    <cellStyle name="Normal 14" xfId="66" xr:uid="{90B49C56-2CCB-44F5-8476-DAE61A61ECD7}"/>
    <cellStyle name="Normal 14 2" xfId="111" xr:uid="{77C74AC4-B59C-4543-A7A7-12743771433A}"/>
    <cellStyle name="Normal 2" xfId="1" xr:uid="{00000000-0005-0000-0000-000005000000}"/>
    <cellStyle name="Normal 2 2" xfId="9" xr:uid="{00000000-0005-0000-0000-000006000000}"/>
    <cellStyle name="Normal 2 2 2" xfId="27" xr:uid="{3C955968-A872-4BF4-9C7E-88B0591DA31D}"/>
    <cellStyle name="Normal 2 3" xfId="15" xr:uid="{A9FB04C9-E861-43FC-911F-DD1CC0133291}"/>
    <cellStyle name="Normal 2 3 2" xfId="38" xr:uid="{A7578BF8-1074-4100-B910-6A952082AE4F}"/>
    <cellStyle name="Normal 2 3 2 2" xfId="88" xr:uid="{1B173E81-C4B2-426D-B792-1EBCA372345B}"/>
    <cellStyle name="Normal 2 4" xfId="35" xr:uid="{CC4583DC-F125-4AA7-9555-B7BFA21293B3}"/>
    <cellStyle name="Normal 2 5" xfId="39" xr:uid="{FA374004-C9B4-45AA-8E0D-897B51F3A4BE}"/>
    <cellStyle name="Normal 3" xfId="2" xr:uid="{00000000-0005-0000-0000-000007000000}"/>
    <cellStyle name="Normal 3 10" xfId="73" xr:uid="{A1392771-DAB8-4C98-8CA5-A332FE8C6E75}"/>
    <cellStyle name="Normal 3 2" xfId="3" xr:uid="{00000000-0005-0000-0000-000008000000}"/>
    <cellStyle name="Normal 3 3" xfId="6" xr:uid="{00000000-0005-0000-0000-000009000000}"/>
    <cellStyle name="Normal 3 3 10" xfId="74" xr:uid="{FF954E3E-E531-4A9D-A597-33AA99806EB7}"/>
    <cellStyle name="Normal 3 3 2" xfId="10" xr:uid="{00000000-0005-0000-0000-00000A000000}"/>
    <cellStyle name="Normal 3 3 2 2" xfId="14" xr:uid="{2FEDAC16-BD67-430F-B503-CD73125D97BD}"/>
    <cellStyle name="Normal 3 3 2 2 2" xfId="61" xr:uid="{189B3C9C-7787-4FFC-8FCA-2E8C4116AC47}"/>
    <cellStyle name="Normal 3 3 2 2 2 2" xfId="106" xr:uid="{BA0AFDB0-F7DD-43BC-A06A-7A1AA8542C3C}"/>
    <cellStyle name="Normal 3 3 2 2 3" xfId="80" xr:uid="{864B5C82-0B59-40DB-8D79-7A1390A43E4D}"/>
    <cellStyle name="Normal 3 3 2 3" xfId="22" xr:uid="{75F2E7D7-4E37-47E7-A714-1E0881860DFA}"/>
    <cellStyle name="Normal 3 3 2 3 2" xfId="65" xr:uid="{C99CF84F-4E3D-4829-96F3-74DAA9DC7888}"/>
    <cellStyle name="Normal 3 3 2 3 2 2" xfId="110" xr:uid="{02AEE38B-5060-42D7-B442-18332FA88802}"/>
    <cellStyle name="Normal 3 3 2 3 3" xfId="85" xr:uid="{E1EBB520-4F22-42F5-A667-C0CD62169674}"/>
    <cellStyle name="Normal 3 3 2 4" xfId="57" xr:uid="{6C06A722-3C41-4C46-B5CD-81290DF0D86E}"/>
    <cellStyle name="Normal 3 3 2 4 2" xfId="102" xr:uid="{907B01EF-5693-4F03-85F1-7E4712E50944}"/>
    <cellStyle name="Normal 3 3 2 5" xfId="53" xr:uid="{327AAFB8-81EF-4A50-A92C-1098A5924CA0}"/>
    <cellStyle name="Normal 3 3 2 5 2" xfId="98" xr:uid="{AEE502D4-3804-435E-A942-BDAC897CBF04}"/>
    <cellStyle name="Normal 3 3 2 6" xfId="72" xr:uid="{F49B00FC-C7A4-4415-8643-E9C8A8365720}"/>
    <cellStyle name="Normal 3 3 2 6 2" xfId="117" xr:uid="{3DC250F7-A659-400F-84F0-3DC6429CB40A}"/>
    <cellStyle name="Normal 3 3 2 7" xfId="76" xr:uid="{135E1005-F27D-491D-BD6E-36785CAA6FF7}"/>
    <cellStyle name="Normal 3 3 3" xfId="12" xr:uid="{B8AAB92E-52AD-416F-AF48-849506BDDE3F}"/>
    <cellStyle name="Normal 3 3 3 2" xfId="59" xr:uid="{3340E245-B6EC-4444-8D71-83389230F5CB}"/>
    <cellStyle name="Normal 3 3 3 2 2" xfId="104" xr:uid="{414D23E7-1B91-429F-ADA0-2C53E2192202}"/>
    <cellStyle name="Normal 3 3 3 3" xfId="78" xr:uid="{88C41111-0939-416E-A56E-29EC68EDF733}"/>
    <cellStyle name="Normal 3 3 4" xfId="21" xr:uid="{3BDDA969-3776-4B6A-89A7-A04E1EC74F44}"/>
    <cellStyle name="Normal 3 3 4 2" xfId="63" xr:uid="{345FC82D-8A3C-4A7E-A004-708322EF325D}"/>
    <cellStyle name="Normal 3 3 4 2 2" xfId="108" xr:uid="{A343E530-9196-4FD4-8192-2D7E92BCCB17}"/>
    <cellStyle name="Normal 3 3 4 3" xfId="84" xr:uid="{A133CD98-8D73-4D98-9589-6E3352BE40ED}"/>
    <cellStyle name="Normal 3 3 5" xfId="45" xr:uid="{731E6996-AA49-4657-A246-61D2E62EA550}"/>
    <cellStyle name="Normal 3 3 5 2" xfId="55" xr:uid="{6DA77CB5-A3D8-41A2-AA90-2131420DEB63}"/>
    <cellStyle name="Normal 3 3 5 2 2" xfId="100" xr:uid="{423A1BEA-EF39-48F8-84CF-DB4A26731FC9}"/>
    <cellStyle name="Normal 3 3 5 3" xfId="91" xr:uid="{A9B3EF3F-131B-46FE-B37E-06CAC074F7EE}"/>
    <cellStyle name="Normal 3 3 6" xfId="49" xr:uid="{98E96B58-922E-4A66-A0DF-2DB006373C8F}"/>
    <cellStyle name="Normal 3 3 6 2" xfId="94" xr:uid="{2F7C4C32-8470-4C30-BFBE-C1902F1FD521}"/>
    <cellStyle name="Normal 3 3 7" xfId="51" xr:uid="{D78DE70D-329D-4859-B252-35AA32DBC362}"/>
    <cellStyle name="Normal 3 3 7 2" xfId="96" xr:uid="{ADAA8167-B2A1-489C-9D2C-257193D5881D}"/>
    <cellStyle name="Normal 3 3 8" xfId="68" xr:uid="{CF78E759-943B-4A3C-95CF-646FF9372ED7}"/>
    <cellStyle name="Normal 3 3 8 2" xfId="113" xr:uid="{B3FEC94E-1672-4B13-BF98-16432776E16B}"/>
    <cellStyle name="Normal 3 3 9" xfId="70" xr:uid="{DF770D16-36B9-4DD4-AB1D-4269E79E14F2}"/>
    <cellStyle name="Normal 3 3 9 2" xfId="115" xr:uid="{07EC52DA-C80C-4E38-9574-11BA0BCD7F74}"/>
    <cellStyle name="Normal 3 4" xfId="11" xr:uid="{FE41601B-24AD-4A9A-8E60-6ECBF15AEE32}"/>
    <cellStyle name="Normal 3 4 2" xfId="58" xr:uid="{943E76DB-553C-4C1F-9AC2-CFC09AB612F6}"/>
    <cellStyle name="Normal 3 4 2 2" xfId="103" xr:uid="{D8634B6C-C841-40A1-AE52-E7244C5A83C2}"/>
    <cellStyle name="Normal 3 4 3" xfId="77" xr:uid="{459A0F2D-93D3-4BAB-8B28-02FDEE9C2175}"/>
    <cellStyle name="Normal 3 5" xfId="44" xr:uid="{7052155C-98F6-4E04-ADBE-E2F5DA342061}"/>
    <cellStyle name="Normal 3 5 2" xfId="62" xr:uid="{76D4A2A7-96BB-4AA6-B789-2FC1D9475FA5}"/>
    <cellStyle name="Normal 3 5 2 2" xfId="107" xr:uid="{42FCFE28-B819-4AA7-A3DE-29AACFC5AA44}"/>
    <cellStyle name="Normal 3 5 3" xfId="90" xr:uid="{DDBD0602-7839-4A85-8F70-FEBA2FDF1327}"/>
    <cellStyle name="Normal 3 6" xfId="48" xr:uid="{D842DB64-5F0C-4603-BFF9-C84686ED1EAF}"/>
    <cellStyle name="Normal 3 6 2" xfId="54" xr:uid="{EF7837B9-F0D7-437B-9F37-164BD649B530}"/>
    <cellStyle name="Normal 3 6 2 2" xfId="99" xr:uid="{EDC9529B-0E91-46D2-A463-562D35BFD03C}"/>
    <cellStyle name="Normal 3 6 3" xfId="93" xr:uid="{99A28FC4-3547-4E87-8EBF-E90D48C0053F}"/>
    <cellStyle name="Normal 3 7" xfId="50" xr:uid="{1A74CAE7-32E3-4DAF-A6FA-C0A8E89F7466}"/>
    <cellStyle name="Normal 3 7 2" xfId="95" xr:uid="{25ABBCDB-92B7-4A8F-B9E6-375AF3913691}"/>
    <cellStyle name="Normal 3 8" xfId="67" xr:uid="{57178ABC-63F7-4BE9-9982-CC0529F04B15}"/>
    <cellStyle name="Normal 3 8 2" xfId="112" xr:uid="{61FF79AB-8F0C-4CA2-B746-54CD1B70DF5B}"/>
    <cellStyle name="Normal 3 9" xfId="69" xr:uid="{7B2CE80B-8822-4D1B-A4A0-64175E916A50}"/>
    <cellStyle name="Normal 3 9 2" xfId="114" xr:uid="{1C668185-3A26-462E-A4EC-AC37F92770CD}"/>
    <cellStyle name="Normal 4" xfId="7" xr:uid="{00000000-0005-0000-0000-00000B000000}"/>
    <cellStyle name="Normal 4 2" xfId="13" xr:uid="{0FD7DBF1-0BE5-4437-BF12-998BDCF160F4}"/>
    <cellStyle name="Normal 4 2 2" xfId="24" xr:uid="{2576A733-77C9-4284-AA1B-0299DDFE698B}"/>
    <cellStyle name="Normal 4 2 3" xfId="60" xr:uid="{AA97EFD2-D51B-40D4-84E7-9253ED01C61B}"/>
    <cellStyle name="Normal 4 2 3 2" xfId="105" xr:uid="{7881F998-8433-4321-BD7F-354A1B2F7E34}"/>
    <cellStyle name="Normal 4 2 4" xfId="79" xr:uid="{A56348E9-0F35-4165-9E13-31501B26D090}"/>
    <cellStyle name="Normal 4 3" xfId="20" xr:uid="{16B3FAC6-3EA7-4268-9551-A3789DA87EF1}"/>
    <cellStyle name="Normal 4 3 2" xfId="64" xr:uid="{2569A890-2EBD-4D2B-816D-420F5CCED9CA}"/>
    <cellStyle name="Normal 4 3 2 2" xfId="109" xr:uid="{3EC6D36F-E952-4528-B06A-ACBB8C4F073A}"/>
    <cellStyle name="Normal 4 4" xfId="56" xr:uid="{FD8B7298-2C32-4DB4-93C8-8ECE2EC03F7C}"/>
    <cellStyle name="Normal 4 4 2" xfId="101" xr:uid="{095A6A9E-C16E-4EDD-BF13-74EA20D7BEB4}"/>
    <cellStyle name="Normal 4 5" xfId="52" xr:uid="{7ABF9A8E-2F0D-4FC5-8E2C-EFC09FADC615}"/>
    <cellStyle name="Normal 4 5 2" xfId="97" xr:uid="{85F57254-D0DD-4298-9CC1-27BB307ACF99}"/>
    <cellStyle name="Normal 4 6" xfId="71" xr:uid="{E6F93B59-C729-405B-9550-F2972B3B6E32}"/>
    <cellStyle name="Normal 4 6 2" xfId="116" xr:uid="{9C193E9F-CCB3-46F6-8DD9-21FB42A49DE1}"/>
    <cellStyle name="Normal 4 7" xfId="75" xr:uid="{682AEC58-CA5E-4895-AA6F-173D273B5C95}"/>
    <cellStyle name="Normal 5" xfId="17" xr:uid="{75D9C1DB-E94F-449B-80AE-96DA77AE46BF}"/>
    <cellStyle name="Normal 5 2" xfId="25" xr:uid="{D19CC457-0AEB-4FC5-B057-1C9041A106E0}"/>
    <cellStyle name="Normal 5 3" xfId="23" xr:uid="{38FBE43C-5D16-4208-8154-94F0965453EB}"/>
    <cellStyle name="Normal 5 4" xfId="81" xr:uid="{0FD279FA-4296-4B21-9C5E-63CEFE9C28C0}"/>
    <cellStyle name="Normal 6" xfId="26" xr:uid="{B98D70F9-0BBE-4F0E-B5F9-AF762F709421}"/>
    <cellStyle name="Normal 6 2" xfId="46" xr:uid="{7B9197CC-0685-4541-B94E-AF048F21169D}"/>
    <cellStyle name="Normal 7" xfId="28" xr:uid="{C64C6188-617B-4B38-90F1-B6DE537335D0}"/>
    <cellStyle name="Normal 7 2" xfId="86" xr:uid="{FFEE1C32-953B-476A-BC57-B7C6755D2C42}"/>
    <cellStyle name="Normal 8" xfId="31" xr:uid="{4DF77EDE-8A6D-47F5-812A-F5664DEC7016}"/>
    <cellStyle name="Normal 8 2" xfId="32" xr:uid="{A02D35FD-22B1-4390-81CF-8C9DD7A4D1B0}"/>
    <cellStyle name="Normal 9" xfId="33" xr:uid="{10D944AC-1BD5-49FD-9DCA-4072134DD5EE}"/>
    <cellStyle name="Obično 3" xfId="41" xr:uid="{2EABC135-136E-480A-B384-EE76E56D0C1D}"/>
    <cellStyle name="Obično_standardizirani pristup_izvješće  RV 01.02.2008." xfId="37" xr:uid="{59D3466C-F9FA-41FD-88BB-109107C66B1A}"/>
    <cellStyle name="Percent 2" xfId="29" xr:uid="{9FB51434-D190-4C68-A867-E061CB99723D}"/>
    <cellStyle name="Percent 2 2" xfId="87" xr:uid="{C30792D7-EA42-4EF8-8F9E-F6A7008D475A}"/>
    <cellStyle name="Percent 3" xfId="19" xr:uid="{D95784BA-0A2A-4D82-8B6E-0ACA67859120}"/>
    <cellStyle name="Percent 3 2" xfId="83" xr:uid="{DA2AF301-556C-4B86-97C7-DC032055B228}"/>
    <cellStyle name="Standard 3" xfId="36" xr:uid="{690983B3-13A1-4A58-95CA-F6C52CB94F7F}"/>
    <cellStyle name="Zadnji redak" xfId="42" xr:uid="{9D27A63A-E90F-4513-9C57-F9FF137C21B6}"/>
    <cellStyle name="Zaglavlje" xfId="40" xr:uid="{16C53268-3748-4257-B07E-03CCC9D9B7F1}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B050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2DBDB"/>
      <color rgb="FFFFCCCC"/>
      <color rgb="FFFFC5C5"/>
      <color rgb="FFFF9999"/>
      <color rgb="FF632423"/>
      <color rgb="FF800000"/>
      <color rgb="FFECCCCC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2</xdr:row>
      <xdr:rowOff>19050</xdr:rowOff>
    </xdr:from>
    <xdr:to>
      <xdr:col>12</xdr:col>
      <xdr:colOff>560025</xdr:colOff>
      <xdr:row>2</xdr:row>
      <xdr:rowOff>176825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4109B-B719-442E-B4F3-373130545117}"/>
            </a:ext>
          </a:extLst>
        </xdr:cNvPr>
        <xdr:cNvSpPr/>
      </xdr:nvSpPr>
      <xdr:spPr>
        <a:xfrm>
          <a:off x="8448675" y="41910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3</xdr:row>
      <xdr:rowOff>0</xdr:rowOff>
    </xdr:from>
    <xdr:to>
      <xdr:col>11</xdr:col>
      <xdr:colOff>502875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DB828-CDBF-41D1-AC9F-AA3CDB0136F7}"/>
            </a:ext>
          </a:extLst>
        </xdr:cNvPr>
        <xdr:cNvSpPr/>
      </xdr:nvSpPr>
      <xdr:spPr>
        <a:xfrm>
          <a:off x="6915150" y="59055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2</xdr:row>
      <xdr:rowOff>161925</xdr:rowOff>
    </xdr:from>
    <xdr:to>
      <xdr:col>11</xdr:col>
      <xdr:colOff>598125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3CFB7-AC96-4958-B8E7-23E26C5B15BF}"/>
            </a:ext>
          </a:extLst>
        </xdr:cNvPr>
        <xdr:cNvSpPr/>
      </xdr:nvSpPr>
      <xdr:spPr>
        <a:xfrm>
          <a:off x="7248525" y="542925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28575</xdr:rowOff>
    </xdr:from>
    <xdr:to>
      <xdr:col>10</xdr:col>
      <xdr:colOff>493350</xdr:colOff>
      <xdr:row>3</xdr:row>
      <xdr:rowOff>24425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811F1-C303-47BA-99CE-831FF14E6D40}"/>
            </a:ext>
          </a:extLst>
        </xdr:cNvPr>
        <xdr:cNvSpPr/>
      </xdr:nvSpPr>
      <xdr:spPr>
        <a:xfrm>
          <a:off x="6086475" y="41910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19050</xdr:rowOff>
    </xdr:from>
    <xdr:to>
      <xdr:col>10</xdr:col>
      <xdr:colOff>483825</xdr:colOff>
      <xdr:row>3</xdr:row>
      <xdr:rowOff>14900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A3554-543B-4C41-91DC-1CA89DEEA65D}"/>
            </a:ext>
          </a:extLst>
        </xdr:cNvPr>
        <xdr:cNvSpPr/>
      </xdr:nvSpPr>
      <xdr:spPr>
        <a:xfrm>
          <a:off x="7153275" y="40005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00DE-D050-47D9-BD78-B382E2121971}">
  <dimension ref="A1:E20"/>
  <sheetViews>
    <sheetView showGridLines="0" tabSelected="1" zoomScaleNormal="100" workbookViewId="0">
      <selection activeCell="I13" sqref="I13"/>
    </sheetView>
  </sheetViews>
  <sheetFormatPr defaultColWidth="9.21875" defaultRowHeight="14.4" x14ac:dyDescent="0.3"/>
  <cols>
    <col min="1" max="1" width="12.21875" style="4" customWidth="1"/>
    <col min="2" max="2" width="15" style="4" customWidth="1"/>
    <col min="3" max="3" width="49.21875" style="4" customWidth="1"/>
    <col min="4" max="4" width="13.5546875" style="4" customWidth="1"/>
    <col min="5" max="5" width="13.77734375" style="4" customWidth="1"/>
    <col min="6" max="16384" width="9.21875" style="4"/>
  </cols>
  <sheetData>
    <row r="1" spans="1:5" ht="24.75" customHeight="1" thickBot="1" x14ac:dyDescent="0.35">
      <c r="A1" s="163" t="s">
        <v>44</v>
      </c>
      <c r="B1" s="163"/>
      <c r="C1" s="163"/>
      <c r="D1" s="163"/>
      <c r="E1" s="163"/>
    </row>
    <row r="2" spans="1:5" ht="15" thickTop="1" x14ac:dyDescent="0.3"/>
    <row r="5" spans="1:5" ht="18" x14ac:dyDescent="0.3">
      <c r="A5" s="164" t="s">
        <v>77</v>
      </c>
      <c r="B5" s="164"/>
      <c r="C5" s="164"/>
      <c r="D5" s="164"/>
      <c r="E5" s="164"/>
    </row>
    <row r="6" spans="1:5" ht="15.6" x14ac:dyDescent="0.3">
      <c r="B6" s="5"/>
      <c r="C6" s="6"/>
    </row>
    <row r="7" spans="1:5" x14ac:dyDescent="0.3">
      <c r="C7" s="6"/>
    </row>
    <row r="8" spans="1:5" ht="20.25" customHeight="1" x14ac:dyDescent="0.3"/>
    <row r="9" spans="1:5" ht="17.399999999999999" x14ac:dyDescent="0.3">
      <c r="B9" s="7" t="s">
        <v>43</v>
      </c>
      <c r="C9" s="137" t="s">
        <v>192</v>
      </c>
    </row>
    <row r="12" spans="1:5" x14ac:dyDescent="0.3">
      <c r="A12" s="35" t="s">
        <v>75</v>
      </c>
      <c r="B12" s="34"/>
      <c r="C12" s="34"/>
      <c r="D12" s="34"/>
      <c r="E12" s="34"/>
    </row>
    <row r="13" spans="1:5" ht="52.95" customHeight="1" x14ac:dyDescent="0.3">
      <c r="A13" s="165" t="s">
        <v>76</v>
      </c>
      <c r="B13" s="165"/>
      <c r="C13" s="165"/>
      <c r="D13" s="165"/>
      <c r="E13" s="165"/>
    </row>
    <row r="14" spans="1:5" x14ac:dyDescent="0.3">
      <c r="A14" s="36"/>
      <c r="B14" s="34"/>
      <c r="C14" s="34"/>
      <c r="D14" s="34"/>
      <c r="E14" s="34"/>
    </row>
    <row r="20" spans="2:2" x14ac:dyDescent="0.3">
      <c r="B20" s="8"/>
    </row>
  </sheetData>
  <mergeCells count="3">
    <mergeCell ref="A1:E1"/>
    <mergeCell ref="A5:E5"/>
    <mergeCell ref="A13:E13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9F04-4F64-4EAA-AA63-8BB8667177E4}">
  <sheetPr>
    <tabColor theme="8" tint="-0.249977111117893"/>
  </sheetPr>
  <dimension ref="A2:E23"/>
  <sheetViews>
    <sheetView workbookViewId="0"/>
  </sheetViews>
  <sheetFormatPr defaultColWidth="9.21875" defaultRowHeight="14.4" x14ac:dyDescent="0.3"/>
  <cols>
    <col min="1" max="1" width="12.5546875" style="54" customWidth="1"/>
    <col min="2" max="2" width="10.44140625" style="54" customWidth="1"/>
    <col min="3" max="5" width="10.44140625" style="60" customWidth="1"/>
    <col min="6" max="7" width="10.44140625" customWidth="1"/>
  </cols>
  <sheetData>
    <row r="2" spans="1:5" x14ac:dyDescent="0.3">
      <c r="A2" s="53">
        <v>45657</v>
      </c>
      <c r="B2" s="54" t="s">
        <v>145</v>
      </c>
      <c r="C2" s="60">
        <v>102</v>
      </c>
      <c r="D2" s="60">
        <v>2688</v>
      </c>
      <c r="E2" s="60">
        <v>7</v>
      </c>
    </row>
    <row r="3" spans="1:5" x14ac:dyDescent="0.3">
      <c r="A3" s="53">
        <v>45657</v>
      </c>
      <c r="B3" s="54" t="s">
        <v>146</v>
      </c>
      <c r="C3" s="60">
        <v>14</v>
      </c>
      <c r="D3" s="60">
        <v>640</v>
      </c>
      <c r="E3" s="60">
        <v>1</v>
      </c>
    </row>
    <row r="4" spans="1:5" x14ac:dyDescent="0.3">
      <c r="A4" s="53">
        <v>45657</v>
      </c>
      <c r="B4" s="54" t="s">
        <v>147</v>
      </c>
      <c r="C4" s="60">
        <v>0</v>
      </c>
      <c r="D4" s="60">
        <v>100</v>
      </c>
      <c r="E4" s="60">
        <v>0</v>
      </c>
    </row>
    <row r="5" spans="1:5" x14ac:dyDescent="0.3">
      <c r="A5" s="53">
        <v>45657</v>
      </c>
      <c r="B5" s="54" t="s">
        <v>148</v>
      </c>
      <c r="C5" s="60">
        <v>10</v>
      </c>
      <c r="D5" s="60">
        <v>563</v>
      </c>
      <c r="E5" s="60">
        <v>1</v>
      </c>
    </row>
    <row r="6" spans="1:5" x14ac:dyDescent="0.3">
      <c r="A6" s="53">
        <v>45657</v>
      </c>
      <c r="B6" s="54" t="s">
        <v>149</v>
      </c>
      <c r="C6" s="60">
        <v>0</v>
      </c>
      <c r="D6" s="60">
        <v>7</v>
      </c>
      <c r="E6" s="60">
        <v>0</v>
      </c>
    </row>
    <row r="7" spans="1:5" x14ac:dyDescent="0.3">
      <c r="A7" s="53">
        <v>45657</v>
      </c>
      <c r="B7" s="54" t="s">
        <v>150</v>
      </c>
      <c r="C7" s="60">
        <v>98</v>
      </c>
      <c r="D7" s="60">
        <v>5806</v>
      </c>
      <c r="E7" s="60">
        <v>25</v>
      </c>
    </row>
    <row r="8" spans="1:5" x14ac:dyDescent="0.3">
      <c r="A8" s="53">
        <v>45657</v>
      </c>
      <c r="B8" s="54" t="s">
        <v>151</v>
      </c>
      <c r="C8" s="60">
        <v>56</v>
      </c>
      <c r="D8" s="60">
        <v>1221</v>
      </c>
      <c r="E8" s="60">
        <v>1</v>
      </c>
    </row>
    <row r="9" spans="1:5" x14ac:dyDescent="0.3">
      <c r="A9" s="53">
        <v>45657</v>
      </c>
      <c r="B9" s="54" t="s">
        <v>152</v>
      </c>
      <c r="C9" s="60">
        <v>2132</v>
      </c>
      <c r="D9" s="60">
        <v>70275</v>
      </c>
      <c r="E9" s="60">
        <v>134</v>
      </c>
    </row>
    <row r="10" spans="1:5" x14ac:dyDescent="0.3">
      <c r="A10" s="53">
        <v>45657</v>
      </c>
      <c r="B10" s="54" t="s">
        <v>153</v>
      </c>
      <c r="C10" s="60">
        <v>23</v>
      </c>
      <c r="D10" s="60">
        <v>567</v>
      </c>
      <c r="E10" s="60">
        <v>1</v>
      </c>
    </row>
    <row r="11" spans="1:5" x14ac:dyDescent="0.3">
      <c r="A11" s="53">
        <v>45657</v>
      </c>
      <c r="B11" s="54" t="s">
        <v>154</v>
      </c>
      <c r="C11" s="60">
        <v>1170</v>
      </c>
      <c r="D11" s="60">
        <v>82332</v>
      </c>
      <c r="E11" s="60">
        <v>87</v>
      </c>
    </row>
    <row r="12" spans="1:5" x14ac:dyDescent="0.3">
      <c r="A12" s="53">
        <v>45657</v>
      </c>
      <c r="B12" s="54" t="s">
        <v>155</v>
      </c>
      <c r="C12" s="60">
        <v>4732</v>
      </c>
      <c r="D12" s="60">
        <v>66078</v>
      </c>
      <c r="E12" s="60">
        <v>148</v>
      </c>
    </row>
    <row r="13" spans="1:5" x14ac:dyDescent="0.3">
      <c r="A13" s="53">
        <v>46022</v>
      </c>
      <c r="B13" s="54" t="s">
        <v>145</v>
      </c>
      <c r="C13" s="60">
        <v>57</v>
      </c>
      <c r="D13" s="60">
        <v>2682</v>
      </c>
      <c r="E13" s="60">
        <v>3</v>
      </c>
    </row>
    <row r="14" spans="1:5" x14ac:dyDescent="0.3">
      <c r="A14" s="53">
        <v>46022</v>
      </c>
      <c r="B14" s="54" t="s">
        <v>146</v>
      </c>
      <c r="C14" s="60">
        <v>62</v>
      </c>
      <c r="D14" s="60">
        <v>816</v>
      </c>
      <c r="E14" s="60">
        <v>1</v>
      </c>
    </row>
    <row r="15" spans="1:5" x14ac:dyDescent="0.3">
      <c r="A15" s="53">
        <v>46022</v>
      </c>
      <c r="B15" s="54" t="s">
        <v>147</v>
      </c>
      <c r="C15" s="60">
        <v>0</v>
      </c>
      <c r="D15" s="60">
        <v>130</v>
      </c>
      <c r="E15" s="60">
        <v>0</v>
      </c>
    </row>
    <row r="16" spans="1:5" x14ac:dyDescent="0.3">
      <c r="A16" s="53">
        <v>46022</v>
      </c>
      <c r="B16" s="54" t="s">
        <v>148</v>
      </c>
      <c r="C16" s="60">
        <v>9</v>
      </c>
      <c r="D16" s="60">
        <v>770</v>
      </c>
      <c r="E16" s="60">
        <v>1</v>
      </c>
    </row>
    <row r="17" spans="1:5" x14ac:dyDescent="0.3">
      <c r="A17" s="53">
        <v>46022</v>
      </c>
      <c r="B17" s="54" t="s">
        <v>149</v>
      </c>
      <c r="C17" s="60">
        <v>0</v>
      </c>
      <c r="D17" s="60">
        <v>1</v>
      </c>
      <c r="E17" s="60">
        <v>0</v>
      </c>
    </row>
    <row r="18" spans="1:5" x14ac:dyDescent="0.3">
      <c r="A18" s="53">
        <v>46022</v>
      </c>
      <c r="B18" s="54" t="s">
        <v>150</v>
      </c>
      <c r="C18" s="60">
        <v>109</v>
      </c>
      <c r="D18" s="60">
        <v>6483</v>
      </c>
      <c r="E18" s="60">
        <v>12</v>
      </c>
    </row>
    <row r="19" spans="1:5" x14ac:dyDescent="0.3">
      <c r="A19" s="53">
        <v>46022</v>
      </c>
      <c r="B19" s="54" t="s">
        <v>151</v>
      </c>
      <c r="C19" s="60">
        <v>21</v>
      </c>
      <c r="D19" s="60">
        <v>1462</v>
      </c>
      <c r="E19" s="60">
        <v>3</v>
      </c>
    </row>
    <row r="20" spans="1:5" x14ac:dyDescent="0.3">
      <c r="A20" s="53">
        <v>46022</v>
      </c>
      <c r="B20" s="54" t="s">
        <v>152</v>
      </c>
      <c r="C20" s="60">
        <v>2116</v>
      </c>
      <c r="D20" s="60">
        <v>76170</v>
      </c>
      <c r="E20" s="60">
        <v>89</v>
      </c>
    </row>
    <row r="21" spans="1:5" x14ac:dyDescent="0.3">
      <c r="A21" s="53">
        <v>46022</v>
      </c>
      <c r="B21" s="54" t="s">
        <v>153</v>
      </c>
      <c r="C21" s="60">
        <v>10</v>
      </c>
      <c r="D21" s="60">
        <v>573</v>
      </c>
      <c r="E21" s="60">
        <v>1</v>
      </c>
    </row>
    <row r="22" spans="1:5" x14ac:dyDescent="0.3">
      <c r="A22" s="53">
        <v>46022</v>
      </c>
      <c r="B22" s="54" t="s">
        <v>154</v>
      </c>
      <c r="C22" s="60">
        <v>1089</v>
      </c>
      <c r="D22" s="60">
        <v>89002</v>
      </c>
      <c r="E22" s="60">
        <v>185</v>
      </c>
    </row>
    <row r="23" spans="1:5" x14ac:dyDescent="0.3">
      <c r="A23" s="53">
        <v>46022</v>
      </c>
      <c r="B23" s="54" t="s">
        <v>155</v>
      </c>
      <c r="C23" s="60">
        <v>4710</v>
      </c>
      <c r="D23" s="60">
        <v>76506</v>
      </c>
      <c r="E23" s="60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7686-E4DB-43E7-A8B8-AD849C3B8BA8}">
  <sheetPr>
    <tabColor theme="8" tint="-0.249977111117893"/>
  </sheetPr>
  <dimension ref="A1:P49"/>
  <sheetViews>
    <sheetView workbookViewId="0"/>
  </sheetViews>
  <sheetFormatPr defaultColWidth="9.21875" defaultRowHeight="14.4" x14ac:dyDescent="0.3"/>
  <cols>
    <col min="1" max="1" width="13.5546875" style="54" customWidth="1"/>
    <col min="2" max="2" width="10.77734375" style="54" customWidth="1"/>
    <col min="3" max="3" width="9.21875" style="54"/>
    <col min="4" max="4" width="8.5546875" style="59" customWidth="1"/>
    <col min="5" max="7" width="16.77734375" style="60" customWidth="1"/>
    <col min="8" max="9" width="8.77734375" style="60" customWidth="1"/>
    <col min="10" max="10" width="12.21875" style="60" customWidth="1"/>
    <col min="11" max="16" width="8.77734375" style="60" customWidth="1"/>
  </cols>
  <sheetData>
    <row r="1" spans="1:16" s="50" customFormat="1" ht="28.8" x14ac:dyDescent="0.3">
      <c r="A1" s="61" t="s">
        <v>79</v>
      </c>
      <c r="B1" s="61" t="s">
        <v>80</v>
      </c>
      <c r="C1" s="61" t="s">
        <v>81</v>
      </c>
      <c r="D1" s="62" t="s">
        <v>82</v>
      </c>
      <c r="E1" s="63" t="s">
        <v>83</v>
      </c>
      <c r="F1" s="63" t="s">
        <v>84</v>
      </c>
      <c r="G1" s="63" t="s">
        <v>85</v>
      </c>
      <c r="H1" s="63" t="s">
        <v>86</v>
      </c>
      <c r="I1" s="63" t="s">
        <v>87</v>
      </c>
      <c r="J1" s="64"/>
      <c r="K1" s="65" t="s">
        <v>88</v>
      </c>
      <c r="L1" s="65" t="s">
        <v>89</v>
      </c>
      <c r="M1" s="65" t="s">
        <v>90</v>
      </c>
      <c r="N1" s="65" t="s">
        <v>91</v>
      </c>
      <c r="O1" s="65" t="s">
        <v>92</v>
      </c>
      <c r="P1" s="65" t="s">
        <v>93</v>
      </c>
    </row>
    <row r="2" spans="1:16" x14ac:dyDescent="0.3">
      <c r="A2" s="54">
        <v>20241231</v>
      </c>
      <c r="B2" s="54" t="s">
        <v>156</v>
      </c>
      <c r="C2" s="54" t="s">
        <v>157</v>
      </c>
      <c r="D2" s="59">
        <v>1</v>
      </c>
      <c r="E2" s="60">
        <v>17707738.16</v>
      </c>
      <c r="F2" s="60">
        <v>213236527.155</v>
      </c>
      <c r="G2" s="60">
        <v>448170346.59810001</v>
      </c>
      <c r="H2" s="60">
        <v>12.041995999999999</v>
      </c>
      <c r="I2" s="60">
        <v>25.309293</v>
      </c>
      <c r="K2" s="60">
        <f>IFERROR(SUM(F2:F7)/SUM(E2:E7),0)</f>
        <v>32.013367763469084</v>
      </c>
      <c r="L2" s="60">
        <f>IFERROR(SUM(G2:G7)/SUM(E2:E7),0)</f>
        <v>78.017089135132949</v>
      </c>
      <c r="M2" s="60">
        <f>IFERROR(SUM(F8:F13)/SUM(E8:E13),0)</f>
        <v>19.494968334558614</v>
      </c>
      <c r="N2" s="60">
        <f>IFERROR(SUM(G8:G13)/SUM(E8:E13),0)</f>
        <v>24.123507143482012</v>
      </c>
      <c r="O2" s="60">
        <f>IFERROR(SUM(F2:F13)/SUM(E2:E13),0)</f>
        <v>21.773338318605052</v>
      </c>
      <c r="P2" s="60">
        <f>IFERROR(SUM(G2:G13)/SUM(E2:E13),0)</f>
        <v>33.932230713920916</v>
      </c>
    </row>
    <row r="3" spans="1:16" x14ac:dyDescent="0.3">
      <c r="A3" s="54">
        <v>20241231</v>
      </c>
      <c r="B3" s="54" t="s">
        <v>158</v>
      </c>
      <c r="C3" s="54" t="s">
        <v>157</v>
      </c>
      <c r="D3" s="59">
        <v>1</v>
      </c>
      <c r="E3" s="60">
        <v>6823530</v>
      </c>
      <c r="F3" s="60">
        <v>58557776.364399999</v>
      </c>
      <c r="G3" s="60">
        <v>160305254.71340001</v>
      </c>
      <c r="H3" s="60">
        <v>8.5817420000000002</v>
      </c>
      <c r="I3" s="60">
        <v>23.493009000000001</v>
      </c>
    </row>
    <row r="4" spans="1:16" x14ac:dyDescent="0.3">
      <c r="A4" s="54">
        <v>20241231</v>
      </c>
      <c r="B4" s="54" t="s">
        <v>159</v>
      </c>
      <c r="C4" s="54" t="s">
        <v>157</v>
      </c>
      <c r="D4" s="59">
        <v>1</v>
      </c>
      <c r="E4" s="60">
        <v>13928238.26</v>
      </c>
      <c r="F4" s="60">
        <v>235898246.92629999</v>
      </c>
      <c r="G4" s="60">
        <v>293803874.74000001</v>
      </c>
      <c r="H4" s="60">
        <v>16.936689000000001</v>
      </c>
      <c r="I4" s="60">
        <v>21.094116</v>
      </c>
    </row>
    <row r="5" spans="1:16" x14ac:dyDescent="0.3">
      <c r="A5" s="54">
        <v>20241231</v>
      </c>
      <c r="B5" s="54" t="s">
        <v>160</v>
      </c>
      <c r="C5" s="54" t="s">
        <v>157</v>
      </c>
      <c r="D5" s="59">
        <v>1</v>
      </c>
      <c r="E5" s="60">
        <v>7038209</v>
      </c>
      <c r="F5" s="60">
        <v>80638373.670000002</v>
      </c>
      <c r="G5" s="60">
        <v>186959634.80000001</v>
      </c>
      <c r="H5" s="60">
        <v>11.457229</v>
      </c>
      <c r="I5" s="60">
        <v>26.563524000000001</v>
      </c>
    </row>
    <row r="6" spans="1:16" x14ac:dyDescent="0.3">
      <c r="A6" s="54">
        <v>20241231</v>
      </c>
      <c r="B6" s="54" t="s">
        <v>161</v>
      </c>
      <c r="C6" s="54" t="s">
        <v>157</v>
      </c>
      <c r="D6" s="59">
        <v>1</v>
      </c>
      <c r="E6" s="60">
        <v>438540</v>
      </c>
      <c r="F6" s="60">
        <v>9024775.5</v>
      </c>
      <c r="G6" s="60">
        <v>12452360.9</v>
      </c>
      <c r="H6" s="60">
        <v>20.579138</v>
      </c>
      <c r="I6" s="60">
        <v>28.395040000000002</v>
      </c>
    </row>
    <row r="7" spans="1:16" x14ac:dyDescent="0.3">
      <c r="A7" s="54">
        <v>20241231</v>
      </c>
      <c r="B7" s="54" t="s">
        <v>162</v>
      </c>
      <c r="C7" s="54" t="s">
        <v>157</v>
      </c>
      <c r="D7" s="59">
        <v>1</v>
      </c>
      <c r="E7" s="60">
        <v>67648095.829999998</v>
      </c>
      <c r="F7" s="60">
        <v>3038861909.1255999</v>
      </c>
      <c r="G7" s="60">
        <v>7759828984.0760002</v>
      </c>
      <c r="H7" s="60">
        <v>44.921616999999998</v>
      </c>
      <c r="I7" s="60">
        <v>114.70875599999999</v>
      </c>
    </row>
    <row r="8" spans="1:16" x14ac:dyDescent="0.3">
      <c r="A8" s="54">
        <v>20241231</v>
      </c>
      <c r="B8" s="54" t="s">
        <v>163</v>
      </c>
      <c r="C8" s="54" t="s">
        <v>157</v>
      </c>
      <c r="D8" s="59">
        <v>1</v>
      </c>
      <c r="E8" s="60">
        <v>85365957.450000003</v>
      </c>
      <c r="F8" s="60">
        <v>1586093843.6273</v>
      </c>
      <c r="G8" s="60">
        <v>1866245570.4440999</v>
      </c>
      <c r="H8" s="60">
        <v>18.579933</v>
      </c>
      <c r="I8" s="60">
        <v>21.861706999999999</v>
      </c>
    </row>
    <row r="9" spans="1:16" x14ac:dyDescent="0.3">
      <c r="A9" s="54">
        <v>20241231</v>
      </c>
      <c r="B9" s="54" t="s">
        <v>164</v>
      </c>
      <c r="C9" s="54" t="s">
        <v>157</v>
      </c>
      <c r="D9" s="59">
        <v>1</v>
      </c>
      <c r="E9" s="60">
        <v>16746450.949999999</v>
      </c>
      <c r="F9" s="60">
        <v>320384649.66540003</v>
      </c>
      <c r="G9" s="60">
        <v>378800180.53179997</v>
      </c>
      <c r="H9" s="60">
        <v>19.131495000000001</v>
      </c>
      <c r="I9" s="60">
        <v>22.619727999999999</v>
      </c>
    </row>
    <row r="10" spans="1:16" x14ac:dyDescent="0.3">
      <c r="A10" s="54">
        <v>20241231</v>
      </c>
      <c r="B10" s="54" t="s">
        <v>165</v>
      </c>
      <c r="C10" s="54" t="s">
        <v>157</v>
      </c>
      <c r="D10" s="59">
        <v>1</v>
      </c>
      <c r="E10" s="60">
        <v>93810939.909999996</v>
      </c>
      <c r="F10" s="60">
        <v>1612107237.3002999</v>
      </c>
      <c r="G10" s="60">
        <v>1862144225.5088999</v>
      </c>
      <c r="H10" s="60">
        <v>17.184640000000002</v>
      </c>
      <c r="I10" s="60">
        <v>19.849968000000001</v>
      </c>
    </row>
    <row r="11" spans="1:16" x14ac:dyDescent="0.3">
      <c r="A11" s="54">
        <v>20241231</v>
      </c>
      <c r="B11" s="54" t="s">
        <v>166</v>
      </c>
      <c r="C11" s="54" t="s">
        <v>157</v>
      </c>
      <c r="D11" s="59">
        <v>1</v>
      </c>
      <c r="E11" s="60">
        <v>12534363.949999999</v>
      </c>
      <c r="F11" s="60">
        <v>243847721.10089999</v>
      </c>
      <c r="G11" s="60">
        <v>295394442.96929997</v>
      </c>
      <c r="H11" s="60">
        <v>19.454335</v>
      </c>
      <c r="I11" s="60">
        <v>23.566766999999999</v>
      </c>
    </row>
    <row r="12" spans="1:16" x14ac:dyDescent="0.3">
      <c r="A12" s="54">
        <v>20241231</v>
      </c>
      <c r="B12" s="54" t="s">
        <v>167</v>
      </c>
      <c r="C12" s="54" t="s">
        <v>157</v>
      </c>
      <c r="D12" s="59">
        <v>1</v>
      </c>
      <c r="E12" s="60">
        <v>11970100</v>
      </c>
      <c r="F12" s="60">
        <v>223185611.5</v>
      </c>
      <c r="G12" s="60">
        <v>263746165</v>
      </c>
      <c r="H12" s="60">
        <v>18.645257999999998</v>
      </c>
      <c r="I12" s="60">
        <v>22.033747000000002</v>
      </c>
    </row>
    <row r="13" spans="1:16" x14ac:dyDescent="0.3">
      <c r="A13" s="54">
        <v>20241231</v>
      </c>
      <c r="B13" s="54" t="s">
        <v>168</v>
      </c>
      <c r="C13" s="54" t="s">
        <v>157</v>
      </c>
      <c r="D13" s="59">
        <v>1</v>
      </c>
      <c r="E13" s="60">
        <v>290071847.32999998</v>
      </c>
      <c r="F13" s="60">
        <v>5966555635.3161001</v>
      </c>
      <c r="G13" s="60">
        <v>7648711600.4104004</v>
      </c>
      <c r="H13" s="60">
        <v>20.569233000000001</v>
      </c>
      <c r="I13" s="60">
        <v>26.368334000000001</v>
      </c>
    </row>
    <row r="14" spans="1:16" x14ac:dyDescent="0.3">
      <c r="A14" s="54">
        <v>20241231</v>
      </c>
      <c r="B14" s="54" t="s">
        <v>156</v>
      </c>
      <c r="C14" s="54" t="s">
        <v>169</v>
      </c>
      <c r="D14" s="59">
        <v>1</v>
      </c>
      <c r="E14" s="60">
        <v>358200</v>
      </c>
      <c r="F14" s="60">
        <v>5198836</v>
      </c>
      <c r="G14" s="60">
        <v>6815063</v>
      </c>
      <c r="H14" s="60">
        <v>14.513780000000001</v>
      </c>
      <c r="I14" s="60">
        <v>19.025859000000001</v>
      </c>
      <c r="K14" s="60">
        <f>IFERROR(SUM(F14:F19)/SUM(E14:E19),0)</f>
        <v>20.767968075832016</v>
      </c>
      <c r="L14" s="60">
        <f>IFERROR(SUM(G14:G19)/SUM(E14:E19),0)</f>
        <v>27.624660224347284</v>
      </c>
      <c r="M14" s="60">
        <f>IFERROR(SUM(F20:F25)/SUM(E20:E25),0)</f>
        <v>19.129613713101215</v>
      </c>
      <c r="N14" s="60">
        <f>IFERROR(SUM(G20:G25)/SUM(E20:E25),0)</f>
        <v>22.329263889649248</v>
      </c>
      <c r="O14" s="60">
        <f>IFERROR(SUM(F14:F25)/SUM(E14:E25),0)</f>
        <v>19.275418957910205</v>
      </c>
      <c r="P14" s="60">
        <f>IFERROR(SUM(G14:G25)/SUM(E14:E25),0)</f>
        <v>22.800527357739483</v>
      </c>
    </row>
    <row r="15" spans="1:16" x14ac:dyDescent="0.3">
      <c r="A15" s="54">
        <v>20241231</v>
      </c>
      <c r="B15" s="54" t="s">
        <v>158</v>
      </c>
      <c r="C15" s="54" t="s">
        <v>169</v>
      </c>
      <c r="D15" s="59">
        <v>1</v>
      </c>
      <c r="E15" s="60">
        <v>156250</v>
      </c>
      <c r="F15" s="60">
        <v>2173800</v>
      </c>
      <c r="G15" s="60">
        <v>2903003.5</v>
      </c>
      <c r="H15" s="60">
        <v>13.912319999999999</v>
      </c>
      <c r="I15" s="60">
        <v>18.579222000000001</v>
      </c>
    </row>
    <row r="16" spans="1:16" x14ac:dyDescent="0.3">
      <c r="A16" s="54">
        <v>20241231</v>
      </c>
      <c r="B16" s="54" t="s">
        <v>159</v>
      </c>
      <c r="C16" s="54" t="s">
        <v>169</v>
      </c>
      <c r="D16" s="59">
        <v>1</v>
      </c>
      <c r="E16" s="60">
        <v>4643993</v>
      </c>
      <c r="F16" s="60">
        <v>97301779.609999999</v>
      </c>
      <c r="G16" s="60">
        <v>126159384.7</v>
      </c>
      <c r="H16" s="60">
        <v>20.952179999999998</v>
      </c>
      <c r="I16" s="60">
        <v>27.166143999999999</v>
      </c>
    </row>
    <row r="17" spans="1:16" x14ac:dyDescent="0.3">
      <c r="A17" s="54">
        <v>20241231</v>
      </c>
      <c r="B17" s="54" t="s">
        <v>160</v>
      </c>
      <c r="C17" s="54" t="s">
        <v>169</v>
      </c>
      <c r="D17" s="59">
        <v>1</v>
      </c>
      <c r="E17" s="60">
        <v>85000</v>
      </c>
      <c r="F17" s="60">
        <v>1127400</v>
      </c>
      <c r="G17" s="60">
        <v>1598800</v>
      </c>
      <c r="H17" s="60">
        <v>13.263529</v>
      </c>
      <c r="I17" s="60">
        <v>18.809411000000001</v>
      </c>
    </row>
    <row r="18" spans="1:16" x14ac:dyDescent="0.3">
      <c r="A18" s="54">
        <v>20241231</v>
      </c>
      <c r="B18" s="54" t="s">
        <v>161</v>
      </c>
      <c r="C18" s="54" t="s">
        <v>169</v>
      </c>
      <c r="D18" s="59">
        <v>1</v>
      </c>
      <c r="E18" s="60">
        <v>2571566</v>
      </c>
      <c r="F18" s="60">
        <v>52560421.310000002</v>
      </c>
      <c r="G18" s="60">
        <v>68954248.420000002</v>
      </c>
      <c r="H18" s="60">
        <v>20.439070999999998</v>
      </c>
      <c r="I18" s="60">
        <v>26.814107</v>
      </c>
    </row>
    <row r="19" spans="1:16" x14ac:dyDescent="0.3">
      <c r="A19" s="54">
        <v>20241231</v>
      </c>
      <c r="B19" s="54" t="s">
        <v>162</v>
      </c>
      <c r="C19" s="54" t="s">
        <v>169</v>
      </c>
      <c r="D19" s="59">
        <v>1</v>
      </c>
      <c r="E19" s="60">
        <v>10387752</v>
      </c>
      <c r="F19" s="60">
        <v>219672122.41999999</v>
      </c>
      <c r="G19" s="60">
        <v>296414588.14999998</v>
      </c>
      <c r="H19" s="60">
        <v>21.147224000000001</v>
      </c>
      <c r="I19" s="60">
        <v>28.535008000000001</v>
      </c>
    </row>
    <row r="20" spans="1:16" x14ac:dyDescent="0.3">
      <c r="A20" s="54">
        <v>20241231</v>
      </c>
      <c r="B20" s="54" t="s">
        <v>163</v>
      </c>
      <c r="C20" s="54" t="s">
        <v>169</v>
      </c>
      <c r="D20" s="59">
        <v>1</v>
      </c>
      <c r="E20" s="60">
        <v>4839350</v>
      </c>
      <c r="F20" s="60">
        <v>68197097.5</v>
      </c>
      <c r="G20" s="60">
        <v>78368477.5</v>
      </c>
      <c r="H20" s="60">
        <v>14.092200999999999</v>
      </c>
      <c r="I20" s="60">
        <v>16.194009000000001</v>
      </c>
    </row>
    <row r="21" spans="1:16" x14ac:dyDescent="0.3">
      <c r="A21" s="54">
        <v>20241231</v>
      </c>
      <c r="B21" s="54" t="s">
        <v>164</v>
      </c>
      <c r="C21" s="54" t="s">
        <v>169</v>
      </c>
      <c r="D21" s="59">
        <v>1</v>
      </c>
      <c r="E21" s="60">
        <v>1162550</v>
      </c>
      <c r="F21" s="60">
        <v>15543006</v>
      </c>
      <c r="G21" s="60">
        <v>17820554.5</v>
      </c>
      <c r="H21" s="60">
        <v>13.369752</v>
      </c>
      <c r="I21" s="60">
        <v>15.328849</v>
      </c>
    </row>
    <row r="22" spans="1:16" x14ac:dyDescent="0.3">
      <c r="A22" s="54">
        <v>20241231</v>
      </c>
      <c r="B22" s="54" t="s">
        <v>165</v>
      </c>
      <c r="C22" s="54" t="s">
        <v>169</v>
      </c>
      <c r="D22" s="59">
        <v>1</v>
      </c>
      <c r="E22" s="60">
        <v>54461816</v>
      </c>
      <c r="F22" s="60">
        <v>1006474924.28</v>
      </c>
      <c r="G22" s="60">
        <v>1157105279.51</v>
      </c>
      <c r="H22" s="60">
        <v>18.480377000000001</v>
      </c>
      <c r="I22" s="60">
        <v>21.246175000000001</v>
      </c>
    </row>
    <row r="23" spans="1:16" x14ac:dyDescent="0.3">
      <c r="A23" s="54">
        <v>20241231</v>
      </c>
      <c r="B23" s="54" t="s">
        <v>166</v>
      </c>
      <c r="C23" s="54" t="s">
        <v>169</v>
      </c>
      <c r="D23" s="59">
        <v>1</v>
      </c>
      <c r="E23" s="60">
        <v>790450</v>
      </c>
      <c r="F23" s="60">
        <v>11243888.5</v>
      </c>
      <c r="G23" s="60">
        <v>12870872.5</v>
      </c>
      <c r="H23" s="60">
        <v>14.224667</v>
      </c>
      <c r="I23" s="60">
        <v>16.282968</v>
      </c>
    </row>
    <row r="24" spans="1:16" x14ac:dyDescent="0.3">
      <c r="A24" s="54">
        <v>20241231</v>
      </c>
      <c r="B24" s="54" t="s">
        <v>167</v>
      </c>
      <c r="C24" s="54" t="s">
        <v>169</v>
      </c>
      <c r="D24" s="59">
        <v>1</v>
      </c>
      <c r="E24" s="60">
        <v>64101178</v>
      </c>
      <c r="F24" s="60">
        <v>1227194564.05</v>
      </c>
      <c r="G24" s="60">
        <v>1424337114</v>
      </c>
      <c r="H24" s="60">
        <v>19.144649000000001</v>
      </c>
      <c r="I24" s="60">
        <v>22.220139</v>
      </c>
    </row>
    <row r="25" spans="1:16" x14ac:dyDescent="0.3">
      <c r="A25" s="54">
        <v>20241231</v>
      </c>
      <c r="B25" s="54" t="s">
        <v>168</v>
      </c>
      <c r="C25" s="54" t="s">
        <v>169</v>
      </c>
      <c r="D25" s="59">
        <v>1</v>
      </c>
      <c r="E25" s="60">
        <v>60978933</v>
      </c>
      <c r="F25" s="60">
        <v>1235849260.1900001</v>
      </c>
      <c r="G25" s="60">
        <v>1470204944.8099999</v>
      </c>
      <c r="H25" s="60">
        <v>20.266822999999999</v>
      </c>
      <c r="I25" s="60">
        <v>24.110047000000002</v>
      </c>
    </row>
    <row r="26" spans="1:16" x14ac:dyDescent="0.3">
      <c r="A26" s="54">
        <v>20251231</v>
      </c>
      <c r="B26" s="54" t="s">
        <v>156</v>
      </c>
      <c r="C26" s="54" t="s">
        <v>157</v>
      </c>
      <c r="D26" s="59">
        <v>2</v>
      </c>
      <c r="E26" s="60">
        <v>12303932.380000001</v>
      </c>
      <c r="F26" s="60">
        <v>182380514.95039999</v>
      </c>
      <c r="G26" s="60">
        <v>295366905.49260002</v>
      </c>
      <c r="H26" s="60">
        <v>14.822945000000001</v>
      </c>
      <c r="I26" s="60">
        <v>24.005894000000001</v>
      </c>
      <c r="K26" s="60">
        <f>IFERROR(SUM(F26:F31)/SUM(E26:E31),0)</f>
        <v>42.317803006582757</v>
      </c>
      <c r="L26" s="60">
        <f>IFERROR(SUM(G26:G31)/SUM(E26:E31),0)</f>
        <v>114.28822870234747</v>
      </c>
      <c r="M26" s="60">
        <f>IFERROR(SUM(F32:F37)/SUM(E32:E37),0)</f>
        <v>19.768105628993247</v>
      </c>
      <c r="N26" s="60">
        <f>IFERROR(SUM(G32:G37)/SUM(E32:E37),0)</f>
        <v>25.193611880893595</v>
      </c>
      <c r="O26" s="60">
        <f>IFERROR(SUM(F26:F37)/SUM(E26:E37),0)</f>
        <v>23.672208964711878</v>
      </c>
      <c r="P26" s="60">
        <f>IFERROR(SUM(G26:G37)/SUM(E26:E37),0)</f>
        <v>40.618856171439973</v>
      </c>
    </row>
    <row r="27" spans="1:16" x14ac:dyDescent="0.3">
      <c r="A27" s="54">
        <v>20251231</v>
      </c>
      <c r="B27" s="54" t="s">
        <v>158</v>
      </c>
      <c r="C27" s="54" t="s">
        <v>157</v>
      </c>
      <c r="D27" s="59">
        <v>2</v>
      </c>
      <c r="E27" s="60">
        <v>6876171.9800000004</v>
      </c>
      <c r="F27" s="60">
        <v>65135434.736699998</v>
      </c>
      <c r="G27" s="60">
        <v>171175852.2859</v>
      </c>
      <c r="H27" s="60">
        <v>9.4726300000000005</v>
      </c>
      <c r="I27" s="60">
        <v>24.894062000000002</v>
      </c>
    </row>
    <row r="28" spans="1:16" x14ac:dyDescent="0.3">
      <c r="A28" s="54">
        <v>20251231</v>
      </c>
      <c r="B28" s="54" t="s">
        <v>159</v>
      </c>
      <c r="C28" s="54" t="s">
        <v>157</v>
      </c>
      <c r="D28" s="59">
        <v>2</v>
      </c>
      <c r="E28" s="60">
        <v>15780461.460000001</v>
      </c>
      <c r="F28" s="60">
        <v>263694033.0774</v>
      </c>
      <c r="G28" s="60">
        <v>330952802.1947</v>
      </c>
      <c r="H28" s="60">
        <v>16.710159000000001</v>
      </c>
      <c r="I28" s="60">
        <v>20.972314000000001</v>
      </c>
    </row>
    <row r="29" spans="1:16" x14ac:dyDescent="0.3">
      <c r="A29" s="54">
        <v>20251231</v>
      </c>
      <c r="B29" s="54" t="s">
        <v>160</v>
      </c>
      <c r="C29" s="54" t="s">
        <v>157</v>
      </c>
      <c r="D29" s="59">
        <v>2</v>
      </c>
      <c r="E29" s="60">
        <v>6198652.8399999999</v>
      </c>
      <c r="F29" s="60">
        <v>75358626.327099994</v>
      </c>
      <c r="G29" s="60">
        <v>153627600.33340001</v>
      </c>
      <c r="H29" s="60">
        <v>12.157258000000001</v>
      </c>
      <c r="I29" s="60">
        <v>24.784030000000001</v>
      </c>
    </row>
    <row r="30" spans="1:16" x14ac:dyDescent="0.3">
      <c r="A30" s="54">
        <v>20251231</v>
      </c>
      <c r="B30" s="54" t="s">
        <v>161</v>
      </c>
      <c r="C30" s="54" t="s">
        <v>157</v>
      </c>
      <c r="D30" s="59">
        <v>2</v>
      </c>
      <c r="E30" s="60">
        <v>1053537</v>
      </c>
      <c r="F30" s="60">
        <v>20629479.199999999</v>
      </c>
      <c r="G30" s="60">
        <v>27715722.59</v>
      </c>
      <c r="H30" s="60">
        <v>19.581161999999999</v>
      </c>
      <c r="I30" s="60">
        <v>26.307307999999999</v>
      </c>
    </row>
    <row r="31" spans="1:16" x14ac:dyDescent="0.3">
      <c r="A31" s="54">
        <v>20251231</v>
      </c>
      <c r="B31" s="54" t="s">
        <v>162</v>
      </c>
      <c r="C31" s="54" t="s">
        <v>157</v>
      </c>
      <c r="D31" s="59">
        <v>2</v>
      </c>
      <c r="E31" s="60">
        <v>81610618.849999994</v>
      </c>
      <c r="F31" s="60">
        <v>4632735081.8329</v>
      </c>
      <c r="G31" s="60">
        <v>13172715261.7987</v>
      </c>
      <c r="H31" s="60">
        <v>56.766326999999997</v>
      </c>
      <c r="I31" s="60">
        <v>161.40932900000001</v>
      </c>
    </row>
    <row r="32" spans="1:16" x14ac:dyDescent="0.3">
      <c r="A32" s="54">
        <v>20251231</v>
      </c>
      <c r="B32" s="54" t="s">
        <v>163</v>
      </c>
      <c r="C32" s="54" t="s">
        <v>157</v>
      </c>
      <c r="D32" s="59">
        <v>2</v>
      </c>
      <c r="E32" s="60">
        <v>93115159.170000002</v>
      </c>
      <c r="F32" s="60">
        <v>1677779180.0283999</v>
      </c>
      <c r="G32" s="60">
        <v>1950574799.0655999</v>
      </c>
      <c r="H32" s="60">
        <v>18.018324</v>
      </c>
      <c r="I32" s="60">
        <v>20.947983000000001</v>
      </c>
    </row>
    <row r="33" spans="1:16" x14ac:dyDescent="0.3">
      <c r="A33" s="54">
        <v>20251231</v>
      </c>
      <c r="B33" s="54" t="s">
        <v>164</v>
      </c>
      <c r="C33" s="54" t="s">
        <v>157</v>
      </c>
      <c r="D33" s="59">
        <v>2</v>
      </c>
      <c r="E33" s="60">
        <v>14618596.43</v>
      </c>
      <c r="F33" s="60">
        <v>262365365.40270001</v>
      </c>
      <c r="G33" s="60">
        <v>306281628.68260002</v>
      </c>
      <c r="H33" s="60">
        <v>17.947369999999999</v>
      </c>
      <c r="I33" s="60">
        <v>20.951506999999999</v>
      </c>
    </row>
    <row r="34" spans="1:16" x14ac:dyDescent="0.3">
      <c r="A34" s="54">
        <v>20251231</v>
      </c>
      <c r="B34" s="54" t="s">
        <v>165</v>
      </c>
      <c r="C34" s="54" t="s">
        <v>157</v>
      </c>
      <c r="D34" s="59">
        <v>2</v>
      </c>
      <c r="E34" s="60">
        <v>102632266.38</v>
      </c>
      <c r="F34" s="60">
        <v>1753383939.0302999</v>
      </c>
      <c r="G34" s="60">
        <v>2017418465.052</v>
      </c>
      <c r="H34" s="60">
        <v>17.084139</v>
      </c>
      <c r="I34" s="60">
        <v>19.656766000000001</v>
      </c>
    </row>
    <row r="35" spans="1:16" x14ac:dyDescent="0.3">
      <c r="A35" s="54">
        <v>20251231</v>
      </c>
      <c r="B35" s="54" t="s">
        <v>166</v>
      </c>
      <c r="C35" s="54" t="s">
        <v>157</v>
      </c>
      <c r="D35" s="59">
        <v>2</v>
      </c>
      <c r="E35" s="60">
        <v>12155796.529999999</v>
      </c>
      <c r="F35" s="60">
        <v>231850816.86269999</v>
      </c>
      <c r="G35" s="60">
        <v>272632313.78539997</v>
      </c>
      <c r="H35" s="60">
        <v>19.073271999999999</v>
      </c>
      <c r="I35" s="60">
        <v>22.428173000000001</v>
      </c>
    </row>
    <row r="36" spans="1:16" x14ac:dyDescent="0.3">
      <c r="A36" s="54">
        <v>20251231</v>
      </c>
      <c r="B36" s="54" t="s">
        <v>167</v>
      </c>
      <c r="C36" s="54" t="s">
        <v>157</v>
      </c>
      <c r="D36" s="59">
        <v>2</v>
      </c>
      <c r="E36" s="60">
        <v>19843724</v>
      </c>
      <c r="F36" s="60">
        <v>378179419.30000001</v>
      </c>
      <c r="G36" s="60">
        <v>448877629.39999998</v>
      </c>
      <c r="H36" s="60">
        <v>19.057884999999999</v>
      </c>
      <c r="I36" s="60">
        <v>22.620633999999999</v>
      </c>
    </row>
    <row r="37" spans="1:16" x14ac:dyDescent="0.3">
      <c r="A37" s="54">
        <v>20251231</v>
      </c>
      <c r="B37" s="54" t="s">
        <v>168</v>
      </c>
      <c r="C37" s="54" t="s">
        <v>157</v>
      </c>
      <c r="D37" s="59">
        <v>2</v>
      </c>
      <c r="E37" s="60">
        <v>349002096.99000001</v>
      </c>
      <c r="F37" s="60">
        <v>7386659242.5803003</v>
      </c>
      <c r="G37" s="60">
        <v>9902901952.4976006</v>
      </c>
      <c r="H37" s="60">
        <v>21.165085000000001</v>
      </c>
      <c r="I37" s="60">
        <v>28.374905999999999</v>
      </c>
    </row>
    <row r="38" spans="1:16" x14ac:dyDescent="0.3">
      <c r="A38" s="54">
        <v>20251231</v>
      </c>
      <c r="B38" s="54" t="s">
        <v>156</v>
      </c>
      <c r="C38" s="54" t="s">
        <v>169</v>
      </c>
      <c r="D38" s="59">
        <v>2</v>
      </c>
      <c r="E38" s="60">
        <v>289000</v>
      </c>
      <c r="F38" s="60">
        <v>3725298</v>
      </c>
      <c r="G38" s="60">
        <v>4921668</v>
      </c>
      <c r="H38" s="60">
        <v>12.890304</v>
      </c>
      <c r="I38" s="60">
        <v>17.029993000000001</v>
      </c>
      <c r="K38" s="60">
        <f>IFERROR(SUM(F38:F43)/SUM(E38:E43),0)</f>
        <v>20.411837737270112</v>
      </c>
      <c r="L38" s="60">
        <f>IFERROR(SUM(G38:G43)/SUM(E38:E43),0)</f>
        <v>26.871268135730109</v>
      </c>
      <c r="M38" s="60">
        <f>IFERROR(SUM(F44:F49)/SUM(E44:E49),0)</f>
        <v>19.215162992636444</v>
      </c>
      <c r="N38" s="60">
        <f>IFERROR(SUM(G44:G49)/SUM(E44:E49),0)</f>
        <v>22.345856104180626</v>
      </c>
      <c r="O38" s="60">
        <f>IFERROR(SUM(F38:F49)/SUM(E38:E49),0)</f>
        <v>19.312124994816429</v>
      </c>
      <c r="P38" s="60">
        <f>IFERROR(SUM(G38:G49)/SUM(E38:E49),0)</f>
        <v>22.712533025571464</v>
      </c>
    </row>
    <row r="39" spans="1:16" x14ac:dyDescent="0.3">
      <c r="A39" s="54">
        <v>20251231</v>
      </c>
      <c r="B39" s="54" t="s">
        <v>158</v>
      </c>
      <c r="C39" s="54" t="s">
        <v>169</v>
      </c>
      <c r="D39" s="59">
        <v>2</v>
      </c>
      <c r="E39" s="60">
        <v>145800</v>
      </c>
      <c r="F39" s="60">
        <v>2053700</v>
      </c>
      <c r="G39" s="60">
        <v>2633790</v>
      </c>
      <c r="H39" s="60">
        <v>14.085732999999999</v>
      </c>
      <c r="I39" s="60">
        <v>18.064402999999999</v>
      </c>
    </row>
    <row r="40" spans="1:16" x14ac:dyDescent="0.3">
      <c r="A40" s="54">
        <v>20251231</v>
      </c>
      <c r="B40" s="54" t="s">
        <v>159</v>
      </c>
      <c r="C40" s="54" t="s">
        <v>169</v>
      </c>
      <c r="D40" s="59">
        <v>2</v>
      </c>
      <c r="E40" s="60">
        <v>4536121</v>
      </c>
      <c r="F40" s="60">
        <v>93786581.75</v>
      </c>
      <c r="G40" s="60">
        <v>121204679.18000001</v>
      </c>
      <c r="H40" s="60">
        <v>20.675502000000002</v>
      </c>
      <c r="I40" s="60">
        <v>26.719895000000001</v>
      </c>
    </row>
    <row r="41" spans="1:16" x14ac:dyDescent="0.3">
      <c r="A41" s="54">
        <v>20251231</v>
      </c>
      <c r="B41" s="54" t="s">
        <v>160</v>
      </c>
      <c r="C41" s="54" t="s">
        <v>169</v>
      </c>
      <c r="D41" s="59">
        <v>2</v>
      </c>
      <c r="E41" s="60">
        <v>38500</v>
      </c>
      <c r="F41" s="60">
        <v>500205</v>
      </c>
      <c r="G41" s="60">
        <v>803455</v>
      </c>
      <c r="H41" s="60">
        <v>12.992336999999999</v>
      </c>
      <c r="I41" s="60">
        <v>20.868960999999999</v>
      </c>
    </row>
    <row r="42" spans="1:16" x14ac:dyDescent="0.3">
      <c r="A42" s="54">
        <v>20251231</v>
      </c>
      <c r="B42" s="54" t="s">
        <v>161</v>
      </c>
      <c r="C42" s="54" t="s">
        <v>169</v>
      </c>
      <c r="D42" s="59">
        <v>2</v>
      </c>
      <c r="E42" s="60">
        <v>2508393</v>
      </c>
      <c r="F42" s="60">
        <v>51612470.539999999</v>
      </c>
      <c r="G42" s="60">
        <v>64724591.060000002</v>
      </c>
      <c r="H42" s="60">
        <v>20.57591</v>
      </c>
      <c r="I42" s="60">
        <v>25.803208999999999</v>
      </c>
    </row>
    <row r="43" spans="1:16" x14ac:dyDescent="0.3">
      <c r="A43" s="54">
        <v>20251231</v>
      </c>
      <c r="B43" s="54" t="s">
        <v>162</v>
      </c>
      <c r="C43" s="54" t="s">
        <v>169</v>
      </c>
      <c r="D43" s="59">
        <v>2</v>
      </c>
      <c r="E43" s="60">
        <v>10032279</v>
      </c>
      <c r="F43" s="60">
        <v>206551395.30000001</v>
      </c>
      <c r="G43" s="60">
        <v>277305071.56999999</v>
      </c>
      <c r="H43" s="60">
        <v>20.588681000000001</v>
      </c>
      <c r="I43" s="60">
        <v>27.641283000000001</v>
      </c>
    </row>
    <row r="44" spans="1:16" x14ac:dyDescent="0.3">
      <c r="A44" s="54">
        <v>20251231</v>
      </c>
      <c r="B44" s="54" t="s">
        <v>163</v>
      </c>
      <c r="C44" s="54" t="s">
        <v>169</v>
      </c>
      <c r="D44" s="59">
        <v>2</v>
      </c>
      <c r="E44" s="60">
        <v>5901500</v>
      </c>
      <c r="F44" s="60">
        <v>73381499.5</v>
      </c>
      <c r="G44" s="60">
        <v>84934432.5</v>
      </c>
      <c r="H44" s="60">
        <v>12.434381</v>
      </c>
      <c r="I44" s="60">
        <v>14.392007</v>
      </c>
    </row>
    <row r="45" spans="1:16" x14ac:dyDescent="0.3">
      <c r="A45" s="54">
        <v>20251231</v>
      </c>
      <c r="B45" s="54" t="s">
        <v>164</v>
      </c>
      <c r="C45" s="54" t="s">
        <v>169</v>
      </c>
      <c r="D45" s="59">
        <v>2</v>
      </c>
      <c r="E45" s="60">
        <v>1575800</v>
      </c>
      <c r="F45" s="60">
        <v>19816560</v>
      </c>
      <c r="G45" s="60">
        <v>22974826</v>
      </c>
      <c r="H45" s="60">
        <v>12.575555</v>
      </c>
      <c r="I45" s="60">
        <v>14.579784999999999</v>
      </c>
    </row>
    <row r="46" spans="1:16" x14ac:dyDescent="0.3">
      <c r="A46" s="54">
        <v>20251231</v>
      </c>
      <c r="B46" s="54" t="s">
        <v>165</v>
      </c>
      <c r="C46" s="54" t="s">
        <v>169</v>
      </c>
      <c r="D46" s="59">
        <v>2</v>
      </c>
      <c r="E46" s="60">
        <v>58426400</v>
      </c>
      <c r="F46" s="60">
        <v>1082491646.48</v>
      </c>
      <c r="G46" s="60">
        <v>1239013645.1700001</v>
      </c>
      <c r="H46" s="60">
        <v>18.527439999999999</v>
      </c>
      <c r="I46" s="60">
        <v>21.206399999999999</v>
      </c>
    </row>
    <row r="47" spans="1:16" x14ac:dyDescent="0.3">
      <c r="A47" s="54">
        <v>20251231</v>
      </c>
      <c r="B47" s="54" t="s">
        <v>166</v>
      </c>
      <c r="C47" s="54" t="s">
        <v>169</v>
      </c>
      <c r="D47" s="59">
        <v>2</v>
      </c>
      <c r="E47" s="60">
        <v>966800</v>
      </c>
      <c r="F47" s="60">
        <v>13319995</v>
      </c>
      <c r="G47" s="60">
        <v>15150293</v>
      </c>
      <c r="H47" s="60">
        <v>13.777404000000001</v>
      </c>
      <c r="I47" s="60">
        <v>15.670555</v>
      </c>
    </row>
    <row r="48" spans="1:16" x14ac:dyDescent="0.3">
      <c r="A48" s="54">
        <v>20251231</v>
      </c>
      <c r="B48" s="54" t="s">
        <v>167</v>
      </c>
      <c r="C48" s="54" t="s">
        <v>169</v>
      </c>
      <c r="D48" s="59">
        <v>2</v>
      </c>
      <c r="E48" s="60">
        <v>61723342</v>
      </c>
      <c r="F48" s="60">
        <v>1196042211.5799999</v>
      </c>
      <c r="G48" s="60">
        <v>1382163188.5</v>
      </c>
      <c r="H48" s="60">
        <v>19.377469999999999</v>
      </c>
      <c r="I48" s="60">
        <v>22.392876000000001</v>
      </c>
    </row>
    <row r="49" spans="1:9" x14ac:dyDescent="0.3">
      <c r="A49" s="54">
        <v>20251231</v>
      </c>
      <c r="B49" s="54" t="s">
        <v>168</v>
      </c>
      <c r="C49" s="54" t="s">
        <v>169</v>
      </c>
      <c r="D49" s="59">
        <v>2</v>
      </c>
      <c r="E49" s="60">
        <v>70453831</v>
      </c>
      <c r="F49" s="60">
        <v>1439681567.4400001</v>
      </c>
      <c r="G49" s="60">
        <v>1703654273.5599999</v>
      </c>
      <c r="H49" s="60">
        <v>20.434397000000001</v>
      </c>
      <c r="I49" s="60">
        <v>24.181144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076B-0CD8-48EE-97E4-FD3BB29E721A}">
  <sheetPr>
    <tabColor theme="8" tint="-0.249977111117893"/>
  </sheetPr>
  <dimension ref="A1:L15"/>
  <sheetViews>
    <sheetView workbookViewId="0"/>
  </sheetViews>
  <sheetFormatPr defaultColWidth="9.21875" defaultRowHeight="14.4" x14ac:dyDescent="0.3"/>
  <cols>
    <col min="1" max="1" width="12.77734375" style="54" customWidth="1"/>
    <col min="2" max="2" width="10.21875" style="54" customWidth="1"/>
    <col min="3" max="6" width="10.21875" style="56" customWidth="1"/>
    <col min="7" max="12" width="9.21875" style="56"/>
  </cols>
  <sheetData>
    <row r="1" spans="1:12" s="52" customFormat="1" ht="31.05" customHeight="1" x14ac:dyDescent="0.3">
      <c r="A1" s="50" t="s">
        <v>110</v>
      </c>
      <c r="B1" s="50" t="s">
        <v>110</v>
      </c>
      <c r="C1" s="66" t="s">
        <v>111</v>
      </c>
      <c r="D1" s="66"/>
      <c r="E1" s="67"/>
      <c r="F1" s="67"/>
      <c r="G1" s="67"/>
      <c r="H1" s="67"/>
      <c r="I1" s="67"/>
      <c r="J1" s="67"/>
      <c r="K1" s="67"/>
      <c r="L1" s="67"/>
    </row>
    <row r="2" spans="1:12" s="52" customFormat="1" x14ac:dyDescent="0.3">
      <c r="A2" s="50" t="s">
        <v>112</v>
      </c>
      <c r="B2" s="50" t="s">
        <v>113</v>
      </c>
      <c r="C2" s="66" t="s">
        <v>112</v>
      </c>
      <c r="D2" s="66"/>
      <c r="E2" s="67"/>
      <c r="F2" s="67"/>
      <c r="G2" s="67"/>
      <c r="H2" s="67"/>
      <c r="I2" s="67"/>
      <c r="J2" s="67"/>
      <c r="K2" s="67"/>
      <c r="L2" s="67"/>
    </row>
    <row r="3" spans="1:12" x14ac:dyDescent="0.3">
      <c r="A3" s="57" t="s">
        <v>170</v>
      </c>
      <c r="B3" s="57" t="s">
        <v>171</v>
      </c>
      <c r="C3" s="58" t="s">
        <v>172</v>
      </c>
      <c r="D3" s="58"/>
    </row>
    <row r="4" spans="1:12" x14ac:dyDescent="0.3">
      <c r="A4" s="57" t="s">
        <v>173</v>
      </c>
      <c r="B4" s="57" t="s">
        <v>132</v>
      </c>
      <c r="C4" s="58" t="s">
        <v>174</v>
      </c>
      <c r="D4" s="58"/>
    </row>
    <row r="5" spans="1:12" x14ac:dyDescent="0.3">
      <c r="A5" s="57" t="s">
        <v>175</v>
      </c>
      <c r="B5" s="57" t="s">
        <v>176</v>
      </c>
      <c r="C5" s="58" t="s">
        <v>177</v>
      </c>
      <c r="D5" s="58"/>
    </row>
    <row r="6" spans="1:12" x14ac:dyDescent="0.3">
      <c r="A6" s="57" t="s">
        <v>178</v>
      </c>
      <c r="B6" s="57" t="s">
        <v>179</v>
      </c>
      <c r="C6" s="58" t="s">
        <v>180</v>
      </c>
      <c r="D6" s="58"/>
    </row>
    <row r="7" spans="1:12" x14ac:dyDescent="0.3">
      <c r="A7" s="57" t="s">
        <v>181</v>
      </c>
      <c r="B7" s="57" t="s">
        <v>182</v>
      </c>
      <c r="C7" s="58" t="s">
        <v>183</v>
      </c>
      <c r="D7" s="58"/>
    </row>
    <row r="8" spans="1:12" x14ac:dyDescent="0.3">
      <c r="A8" s="57" t="s">
        <v>184</v>
      </c>
      <c r="B8" s="57" t="s">
        <v>185</v>
      </c>
      <c r="C8" s="58" t="s">
        <v>186</v>
      </c>
      <c r="D8" s="58"/>
    </row>
    <row r="9" spans="1:12" x14ac:dyDescent="0.3">
      <c r="A9" s="57" t="s">
        <v>187</v>
      </c>
      <c r="B9" s="57" t="s">
        <v>188</v>
      </c>
      <c r="C9" s="58" t="s">
        <v>189</v>
      </c>
      <c r="D9" s="58"/>
    </row>
    <row r="10" spans="1:12" x14ac:dyDescent="0.3">
      <c r="A10" s="57" t="s">
        <v>190</v>
      </c>
      <c r="B10" s="57" t="s">
        <v>118</v>
      </c>
      <c r="C10" s="58" t="s">
        <v>191</v>
      </c>
      <c r="D10" s="58"/>
    </row>
    <row r="11" spans="1:12" x14ac:dyDescent="0.3">
      <c r="A11" s="57"/>
      <c r="B11" s="57"/>
      <c r="C11" s="58"/>
      <c r="D11" s="58"/>
    </row>
    <row r="12" spans="1:12" x14ac:dyDescent="0.3">
      <c r="A12" s="57"/>
      <c r="B12" s="57"/>
      <c r="C12" s="58"/>
      <c r="D12" s="58"/>
    </row>
    <row r="13" spans="1:12" x14ac:dyDescent="0.3">
      <c r="A13" s="57"/>
      <c r="B13" s="57"/>
      <c r="C13" s="58"/>
      <c r="D13" s="58"/>
    </row>
    <row r="14" spans="1:12" x14ac:dyDescent="0.3">
      <c r="A14" s="57"/>
      <c r="B14" s="57"/>
      <c r="C14" s="58"/>
      <c r="D14" s="58"/>
    </row>
    <row r="15" spans="1:12" x14ac:dyDescent="0.3">
      <c r="A15" s="57"/>
      <c r="B15" s="57"/>
      <c r="C15" s="58"/>
      <c r="D15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B8F3-DEDE-4488-89FD-0ED689808334}">
  <dimension ref="A1:L17"/>
  <sheetViews>
    <sheetView showGridLines="0" zoomScaleNormal="100" workbookViewId="0"/>
  </sheetViews>
  <sheetFormatPr defaultColWidth="9.21875" defaultRowHeight="14.4" x14ac:dyDescent="0.3"/>
  <cols>
    <col min="1" max="1" width="16" style="12" customWidth="1"/>
    <col min="2" max="3" width="9.21875" style="9"/>
    <col min="4" max="4" width="17" style="9" customWidth="1"/>
    <col min="5" max="16384" width="9.21875" style="9"/>
  </cols>
  <sheetData>
    <row r="1" spans="1:12" ht="20.25" customHeight="1" thickBot="1" x14ac:dyDescent="0.35">
      <c r="A1" s="10" t="s">
        <v>45</v>
      </c>
      <c r="B1" s="10"/>
      <c r="C1" s="10"/>
      <c r="D1" s="10"/>
      <c r="E1" s="10"/>
    </row>
    <row r="2" spans="1:12" x14ac:dyDescent="0.3">
      <c r="A2" s="11" t="s">
        <v>52</v>
      </c>
      <c r="B2" s="13" t="s">
        <v>104</v>
      </c>
      <c r="L2" s="39"/>
    </row>
    <row r="3" spans="1:12" x14ac:dyDescent="0.3">
      <c r="A3" s="11" t="s">
        <v>53</v>
      </c>
      <c r="B3" s="13" t="s">
        <v>102</v>
      </c>
      <c r="L3" s="39"/>
    </row>
    <row r="4" spans="1:12" x14ac:dyDescent="0.3">
      <c r="A4" s="11" t="s">
        <v>54</v>
      </c>
      <c r="B4" s="13" t="s">
        <v>96</v>
      </c>
    </row>
    <row r="5" spans="1:12" x14ac:dyDescent="0.3">
      <c r="A5" s="11" t="s">
        <v>55</v>
      </c>
      <c r="B5" s="13" t="s">
        <v>51</v>
      </c>
      <c r="L5" s="39"/>
    </row>
    <row r="6" spans="1:12" x14ac:dyDescent="0.3">
      <c r="A6" s="11" t="s">
        <v>56</v>
      </c>
      <c r="B6" s="13" t="s">
        <v>103</v>
      </c>
      <c r="L6" s="39"/>
    </row>
    <row r="17" spans="4:4" x14ac:dyDescent="0.3">
      <c r="D17" s="15"/>
    </row>
  </sheetData>
  <phoneticPr fontId="26" type="noConversion"/>
  <hyperlinks>
    <hyperlink ref="B3" location="'Tab 2'!B1" display="Секторска и рочна структура кредита МКО" xr:uid="{2F016CF6-431E-4520-9E09-FED3686E630E}"/>
    <hyperlink ref="B5" location="'Tab 4'!B1" display="Просјечне пондерисане каматне стопе МКО" xr:uid="{5AB4FFA9-106D-4E38-AB8D-005383F843FD}"/>
    <hyperlink ref="B6" location="'Tab 5'!A1" display="Биланс успјеха МКО сектора РС" xr:uid="{98645215-971F-4F88-817C-AD549B5E622D}"/>
    <hyperlink ref="B2" location="'Tab 1'!A1" display="Биланс стања МКО" xr:uid="{BA4F38B4-52F5-41EB-A040-08F814D4202A}"/>
    <hyperlink ref="B4" location="'Tab 3'!B1" display="Секторска и рочна структура кредита за организационе дијелове МКО које послују у РС, а чије је сједиште у ФБиХ" xr:uid="{3CAA5119-0ADB-405C-AA01-CD305ADDCE97}"/>
  </hyperlinks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5B69-96CA-41CF-8D34-64E017516BB3}">
  <dimension ref="A1:P25"/>
  <sheetViews>
    <sheetView showGridLines="0" zoomScaleNormal="100" workbookViewId="0">
      <selection activeCell="A3" sqref="A3:L23"/>
    </sheetView>
  </sheetViews>
  <sheetFormatPr defaultColWidth="9.21875" defaultRowHeight="13.8" x14ac:dyDescent="0.3"/>
  <cols>
    <col min="1" max="1" width="34.5546875" style="40" customWidth="1"/>
    <col min="2" max="2" width="9.77734375" style="40" bestFit="1" customWidth="1"/>
    <col min="3" max="3" width="6.21875" style="40" bestFit="1" customWidth="1"/>
    <col min="4" max="4" width="7.77734375" style="40" bestFit="1" customWidth="1"/>
    <col min="5" max="5" width="6.21875" style="40" bestFit="1" customWidth="1"/>
    <col min="6" max="7" width="9.77734375" style="40" bestFit="1" customWidth="1"/>
    <col min="8" max="8" width="7.5546875" style="40" bestFit="1" customWidth="1"/>
    <col min="9" max="9" width="7.77734375" style="40" hidden="1" customWidth="1"/>
    <col min="10" max="10" width="7.5546875" style="40" hidden="1" customWidth="1"/>
    <col min="11" max="11" width="9.77734375" style="40" bestFit="1" customWidth="1"/>
    <col min="12" max="12" width="10.88671875" style="40" customWidth="1"/>
    <col min="13" max="16384" width="9.21875" style="40"/>
  </cols>
  <sheetData>
    <row r="1" spans="1:16" ht="15.75" customHeight="1" x14ac:dyDescent="0.3">
      <c r="A1" s="41" t="s">
        <v>46</v>
      </c>
      <c r="G1" s="91"/>
      <c r="H1" s="91"/>
      <c r="I1" s="91"/>
      <c r="J1" s="91"/>
      <c r="K1" s="91"/>
      <c r="L1" s="91"/>
      <c r="M1" s="91"/>
    </row>
    <row r="2" spans="1:16" ht="15.75" hidden="1" customHeight="1" x14ac:dyDescent="0.3">
      <c r="A2" s="42"/>
      <c r="L2" s="1"/>
    </row>
    <row r="3" spans="1:16" ht="15" customHeight="1" x14ac:dyDescent="0.3">
      <c r="A3" s="27" t="s">
        <v>193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8" t="s">
        <v>57</v>
      </c>
    </row>
    <row r="4" spans="1:16" s="91" customFormat="1" x14ac:dyDescent="0.3">
      <c r="A4" s="166" t="s">
        <v>5</v>
      </c>
      <c r="B4" s="170" t="str">
        <f>IF(MID(TEXT(T1_data!A1,"dd.mm.yyyy"),4,2)="12",MID(TEXT(T1_data!A1,"dd.mm.yyyy"),7,4) &amp; ".",MID(TEXT(T1_data!A1,"dd.mm.yyyy"),4,2)&amp;"/"&amp;MID(TEXT(T1_data!A1,"dd.mm.yyyy"),7,4)&amp; ".")</f>
        <v>2024.</v>
      </c>
      <c r="C4" s="171"/>
      <c r="D4" s="171"/>
      <c r="E4" s="171"/>
      <c r="F4" s="172"/>
      <c r="G4" s="170" t="str">
        <f>IF(MID(TEXT(T1_data!C1,"dd.mm.yyyy"),4,2)="12",MID(TEXT(T1_data!C1,"dd.mm.yyyy"),7,4) &amp; ".",MID(TEXT(T1_data!C1,"dd.mm.yyyy"),4,2)&amp;"/"&amp;MID(TEXT(T1_data!C1,"dd.mm.yyyy"),7,4)&amp; ".")</f>
        <v>2025.</v>
      </c>
      <c r="H4" s="171"/>
      <c r="I4" s="171"/>
      <c r="J4" s="171"/>
      <c r="K4" s="172"/>
      <c r="L4" s="168" t="str">
        <f>IF(LEN(G4)&gt;5,"Индекс " &amp; MID(G4,1,2) &amp; "-" &amp; MID(G4,4,5) &amp; "/" &amp; B4,"Индекс " &amp; G4 &amp; "/" &amp; B4)</f>
        <v>Индекс 2025./2024.</v>
      </c>
    </row>
    <row r="5" spans="1:16" s="91" customFormat="1" x14ac:dyDescent="0.3">
      <c r="A5" s="167"/>
      <c r="B5" s="139" t="s">
        <v>8</v>
      </c>
      <c r="C5" s="140" t="s">
        <v>11</v>
      </c>
      <c r="D5" s="140" t="s">
        <v>9</v>
      </c>
      <c r="E5" s="140" t="s">
        <v>11</v>
      </c>
      <c r="F5" s="138" t="s">
        <v>10</v>
      </c>
      <c r="G5" s="139" t="s">
        <v>8</v>
      </c>
      <c r="H5" s="140" t="s">
        <v>11</v>
      </c>
      <c r="I5" s="140" t="s">
        <v>9</v>
      </c>
      <c r="J5" s="140" t="s">
        <v>11</v>
      </c>
      <c r="K5" s="138" t="s">
        <v>10</v>
      </c>
      <c r="L5" s="169"/>
    </row>
    <row r="6" spans="1:16" ht="15" customHeight="1" x14ac:dyDescent="0.3">
      <c r="A6" s="19" t="s">
        <v>0</v>
      </c>
      <c r="B6" s="20"/>
      <c r="C6" s="21"/>
      <c r="D6" s="22"/>
      <c r="E6" s="21"/>
      <c r="F6" s="23"/>
      <c r="G6" s="74"/>
      <c r="H6" s="75"/>
      <c r="I6" s="22"/>
      <c r="J6" s="21"/>
      <c r="K6" s="23"/>
      <c r="L6" s="22"/>
      <c r="O6" s="110"/>
    </row>
    <row r="7" spans="1:16" s="91" customFormat="1" x14ac:dyDescent="0.3">
      <c r="A7" s="24" t="s">
        <v>14</v>
      </c>
      <c r="B7" s="110">
        <f>ROUND(T1_data!$A3,0)</f>
        <v>37370</v>
      </c>
      <c r="C7" s="114">
        <f>IF(B$13&lt;&gt;0,ROUND(B7*100/B$13,0),"-")</f>
        <v>5</v>
      </c>
      <c r="D7" s="111">
        <f>ROUND(T1_data!$B3,0)</f>
        <v>120</v>
      </c>
      <c r="E7" s="114">
        <f>IF(D$13&lt;&gt;0,ROUND(D7*100/D$13,0),"-")</f>
        <v>10</v>
      </c>
      <c r="F7" s="115">
        <f>B7+D7</f>
        <v>37490</v>
      </c>
      <c r="G7" s="110">
        <f>ROUND(T1_data!$C3,0)</f>
        <v>52093</v>
      </c>
      <c r="H7" s="114">
        <f>IF(G$13&lt;&gt;0,ROUND(G7*100/G$13,0),"-")</f>
        <v>6</v>
      </c>
      <c r="I7" s="111">
        <f>ROUND(T1_data!$D3,0)</f>
        <v>0</v>
      </c>
      <c r="J7" s="114" t="str">
        <f>IF(I$13&lt;&gt;0,ROUND(I7*100/I$13,0),"-")</f>
        <v>-</v>
      </c>
      <c r="K7" s="115">
        <f>G7+I7</f>
        <v>52093</v>
      </c>
      <c r="L7" s="116">
        <f>IF(F7&lt;&gt;0,K7*100/F7,"-")</f>
        <v>138.951720458789</v>
      </c>
      <c r="O7" s="110"/>
    </row>
    <row r="8" spans="1:16" s="91" customFormat="1" x14ac:dyDescent="0.3">
      <c r="A8" s="24" t="s">
        <v>13</v>
      </c>
      <c r="B8" s="110">
        <f>ROUND(T1_data!$A4,0)</f>
        <v>6363</v>
      </c>
      <c r="C8" s="114">
        <f t="shared" ref="C8:E12" si="0">IF(B$13&lt;&gt;0,ROUND(B8*100/B$13,0),"-")</f>
        <v>1</v>
      </c>
      <c r="D8" s="111">
        <f>ROUND(T1_data!$B4,0)</f>
        <v>0</v>
      </c>
      <c r="E8" s="114">
        <f t="shared" si="0"/>
        <v>0</v>
      </c>
      <c r="F8" s="115">
        <f t="shared" ref="F8:F16" si="1">B8+D8</f>
        <v>6363</v>
      </c>
      <c r="G8" s="110">
        <f>ROUND(T1_data!$C4,0)</f>
        <v>12603</v>
      </c>
      <c r="H8" s="114">
        <f>IF(G$13&lt;&gt;0,ROUND(G8*100/G$13,0),"-")+1</f>
        <v>2</v>
      </c>
      <c r="I8" s="111">
        <f>ROUND(T1_data!$D4,0)</f>
        <v>0</v>
      </c>
      <c r="J8" s="114" t="str">
        <f t="shared" ref="J8:J12" si="2">IF(I$13&lt;&gt;0,ROUND(I8*100/I$13,0),"-")</f>
        <v>-</v>
      </c>
      <c r="K8" s="115">
        <f t="shared" ref="K8:K12" si="3">G8+I8</f>
        <v>12603</v>
      </c>
      <c r="L8" s="116">
        <f t="shared" ref="L8:L17" si="4">IF(F8&lt;&gt;0,K8*100/F8,"-")</f>
        <v>198.06694955209807</v>
      </c>
      <c r="O8" s="110"/>
    </row>
    <row r="9" spans="1:16" s="91" customFormat="1" x14ac:dyDescent="0.3">
      <c r="A9" s="24" t="s">
        <v>12</v>
      </c>
      <c r="B9" s="110">
        <f>ROUND(T1_data!$A5,0)</f>
        <v>660853</v>
      </c>
      <c r="C9" s="114">
        <f t="shared" si="0"/>
        <v>90</v>
      </c>
      <c r="D9" s="111">
        <f>ROUND(T1_data!$B5,0)</f>
        <v>176</v>
      </c>
      <c r="E9" s="114">
        <f>IF(D$13&lt;&gt;0,ROUND(D9*100/D$13,0),"-")+1</f>
        <v>15</v>
      </c>
      <c r="F9" s="115">
        <f t="shared" si="1"/>
        <v>661029</v>
      </c>
      <c r="G9" s="110">
        <f>ROUND(T1_data!$C5,0)</f>
        <v>787596</v>
      </c>
      <c r="H9" s="114">
        <f t="shared" ref="H9:H12" si="5">IF(G$13&lt;&gt;0,ROUND(G9*100/G$13,0),"-")</f>
        <v>89</v>
      </c>
      <c r="I9" s="111">
        <f>ROUND(T1_data!$D5,0)</f>
        <v>0</v>
      </c>
      <c r="J9" s="114" t="str">
        <f t="shared" si="2"/>
        <v>-</v>
      </c>
      <c r="K9" s="115">
        <f t="shared" si="3"/>
        <v>787596</v>
      </c>
      <c r="L9" s="116">
        <f t="shared" si="4"/>
        <v>119.14696632069092</v>
      </c>
      <c r="O9" s="110"/>
    </row>
    <row r="10" spans="1:16" s="91" customFormat="1" ht="27.6" x14ac:dyDescent="0.3">
      <c r="A10" s="24" t="s">
        <v>20</v>
      </c>
      <c r="B10" s="110">
        <f>ROUND(T1_data!$A6,0)</f>
        <v>9485</v>
      </c>
      <c r="C10" s="114">
        <f>IF(B$13&lt;&gt;0,ROUND(B10*100/B$13,0),"-")+1</f>
        <v>2</v>
      </c>
      <c r="D10" s="111">
        <f>ROUND(T1_data!$B6,0)</f>
        <v>55</v>
      </c>
      <c r="E10" s="114">
        <f t="shared" si="0"/>
        <v>4</v>
      </c>
      <c r="F10" s="115">
        <f t="shared" si="1"/>
        <v>9540</v>
      </c>
      <c r="G10" s="110">
        <f>ROUND(T1_data!$C6,0)</f>
        <v>11627</v>
      </c>
      <c r="H10" s="114">
        <f t="shared" si="5"/>
        <v>1</v>
      </c>
      <c r="I10" s="111">
        <f>ROUND(T1_data!$D6,0)</f>
        <v>0</v>
      </c>
      <c r="J10" s="114" t="str">
        <f t="shared" si="2"/>
        <v>-</v>
      </c>
      <c r="K10" s="115">
        <f t="shared" si="3"/>
        <v>11627</v>
      </c>
      <c r="L10" s="116">
        <f t="shared" si="4"/>
        <v>121.87631027253668</v>
      </c>
      <c r="O10" s="110"/>
    </row>
    <row r="11" spans="1:16" s="91" customFormat="1" x14ac:dyDescent="0.3">
      <c r="A11" s="24" t="s">
        <v>21</v>
      </c>
      <c r="B11" s="110">
        <f>ROUND(T1_data!$A7,0)</f>
        <v>1810</v>
      </c>
      <c r="C11" s="114">
        <f t="shared" si="0"/>
        <v>0</v>
      </c>
      <c r="D11" s="111">
        <f>ROUND(T1_data!$B7,0)</f>
        <v>0</v>
      </c>
      <c r="E11" s="114">
        <f t="shared" si="0"/>
        <v>0</v>
      </c>
      <c r="F11" s="115">
        <f t="shared" si="1"/>
        <v>1810</v>
      </c>
      <c r="G11" s="110">
        <f>ROUND(T1_data!$C7,0)</f>
        <v>3181</v>
      </c>
      <c r="H11" s="114">
        <f t="shared" si="5"/>
        <v>0</v>
      </c>
      <c r="I11" s="111">
        <f>ROUND(T1_data!$D7,0)</f>
        <v>0</v>
      </c>
      <c r="J11" s="114" t="str">
        <f t="shared" si="2"/>
        <v>-</v>
      </c>
      <c r="K11" s="115">
        <f t="shared" si="3"/>
        <v>3181</v>
      </c>
      <c r="L11" s="116">
        <f t="shared" si="4"/>
        <v>175.74585635359117</v>
      </c>
      <c r="O11" s="110"/>
    </row>
    <row r="12" spans="1:16" s="91" customFormat="1" x14ac:dyDescent="0.3">
      <c r="A12" s="24" t="s">
        <v>22</v>
      </c>
      <c r="B12" s="110">
        <f>ROUND(T1_data!$A8,0)</f>
        <v>15077</v>
      </c>
      <c r="C12" s="114">
        <f t="shared" si="0"/>
        <v>2</v>
      </c>
      <c r="D12" s="111">
        <f>ROUND(T1_data!$B8,0)</f>
        <v>872</v>
      </c>
      <c r="E12" s="114">
        <f t="shared" si="0"/>
        <v>71</v>
      </c>
      <c r="F12" s="115">
        <f t="shared" si="1"/>
        <v>15949</v>
      </c>
      <c r="G12" s="110">
        <f>ROUND(T1_data!$C8,0)</f>
        <v>20902</v>
      </c>
      <c r="H12" s="114">
        <f t="shared" si="5"/>
        <v>2</v>
      </c>
      <c r="I12" s="111">
        <f>ROUND(T1_data!$D8,0)</f>
        <v>0</v>
      </c>
      <c r="J12" s="114" t="str">
        <f t="shared" si="2"/>
        <v>-</v>
      </c>
      <c r="K12" s="115">
        <f t="shared" si="3"/>
        <v>20902</v>
      </c>
      <c r="L12" s="116">
        <f t="shared" si="4"/>
        <v>131.05523857295128</v>
      </c>
    </row>
    <row r="13" spans="1:16" s="91" customFormat="1" x14ac:dyDescent="0.3">
      <c r="A13" s="25" t="s">
        <v>72</v>
      </c>
      <c r="B13" s="117">
        <f>SUM(B7:B12)</f>
        <v>730958</v>
      </c>
      <c r="C13" s="118">
        <f>SUM(C7:C12)</f>
        <v>100</v>
      </c>
      <c r="D13" s="119">
        <f>SUM(D7:D12)</f>
        <v>1223</v>
      </c>
      <c r="E13" s="118">
        <f>SUM(E7:E12)</f>
        <v>100</v>
      </c>
      <c r="F13" s="120">
        <f t="shared" ref="F13" si="6">SUM(F7:F12)</f>
        <v>732181</v>
      </c>
      <c r="G13" s="117">
        <f>SUM(G7:G12)</f>
        <v>888002</v>
      </c>
      <c r="H13" s="118">
        <f>SUM(H7:H12)</f>
        <v>100</v>
      </c>
      <c r="I13" s="119">
        <f>SUM(I7:I12)</f>
        <v>0</v>
      </c>
      <c r="J13" s="118">
        <f>SUM(J7:J12)</f>
        <v>0</v>
      </c>
      <c r="K13" s="120">
        <f t="shared" ref="K13" si="7">SUM(K7:K12)</f>
        <v>888002</v>
      </c>
      <c r="L13" s="119">
        <f t="shared" si="4"/>
        <v>121.28175956491633</v>
      </c>
      <c r="P13" s="155"/>
    </row>
    <row r="14" spans="1:16" s="91" customFormat="1" x14ac:dyDescent="0.3">
      <c r="A14" s="19" t="s">
        <v>23</v>
      </c>
      <c r="B14" s="121">
        <f>B15+B16</f>
        <v>7145</v>
      </c>
      <c r="C14" s="122"/>
      <c r="D14" s="123">
        <f>D15+D16</f>
        <v>20</v>
      </c>
      <c r="E14" s="122"/>
      <c r="F14" s="124">
        <f t="shared" si="1"/>
        <v>7165</v>
      </c>
      <c r="G14" s="121">
        <f>G15+G16</f>
        <v>9735</v>
      </c>
      <c r="H14" s="122"/>
      <c r="I14" s="123">
        <f>I15+I16</f>
        <v>0</v>
      </c>
      <c r="J14" s="122"/>
      <c r="K14" s="124">
        <f t="shared" ref="K14:K15" si="8">G14+I14</f>
        <v>9735</v>
      </c>
      <c r="L14" s="123">
        <f t="shared" si="4"/>
        <v>135.86880669923238</v>
      </c>
    </row>
    <row r="15" spans="1:16" s="91" customFormat="1" x14ac:dyDescent="0.3">
      <c r="A15" s="24" t="s">
        <v>59</v>
      </c>
      <c r="B15" s="110">
        <f>ROUND(T1_data!$A9,0)</f>
        <v>5792</v>
      </c>
      <c r="C15" s="114"/>
      <c r="D15" s="111">
        <f>ROUND(T1_data!$B9,0)</f>
        <v>19</v>
      </c>
      <c r="E15" s="114"/>
      <c r="F15" s="115">
        <f t="shared" si="1"/>
        <v>5811</v>
      </c>
      <c r="G15" s="110">
        <f>ROUND(T1_data!$C9,0)</f>
        <v>7767</v>
      </c>
      <c r="H15" s="114"/>
      <c r="I15" s="111">
        <f>ROUND(T1_data!$D9,0)</f>
        <v>0</v>
      </c>
      <c r="J15" s="114"/>
      <c r="K15" s="115">
        <f t="shared" si="8"/>
        <v>7767</v>
      </c>
      <c r="L15" s="116">
        <f t="shared" si="4"/>
        <v>133.66029943211151</v>
      </c>
    </row>
    <row r="16" spans="1:16" s="91" customFormat="1" ht="27.6" x14ac:dyDescent="0.3">
      <c r="A16" s="24" t="s">
        <v>58</v>
      </c>
      <c r="B16" s="110">
        <f>ROUND(T1_data!$A10,0)</f>
        <v>1353</v>
      </c>
      <c r="C16" s="114"/>
      <c r="D16" s="111">
        <f>ROUND(T1_data!$B10,0)</f>
        <v>1</v>
      </c>
      <c r="E16" s="114"/>
      <c r="F16" s="115">
        <f t="shared" si="1"/>
        <v>1354</v>
      </c>
      <c r="G16" s="110">
        <f>ROUND(T1_data!$C10,0)</f>
        <v>1968</v>
      </c>
      <c r="H16" s="114"/>
      <c r="I16" s="111">
        <f>ROUND(T1_data!$D10,0)</f>
        <v>0</v>
      </c>
      <c r="J16" s="114"/>
      <c r="K16" s="115">
        <f>G16+I16</f>
        <v>1968</v>
      </c>
      <c r="L16" s="116">
        <f t="shared" si="4"/>
        <v>145.34711964549484</v>
      </c>
    </row>
    <row r="17" spans="1:15" s="91" customFormat="1" x14ac:dyDescent="0.3">
      <c r="A17" s="25" t="s">
        <v>73</v>
      </c>
      <c r="B17" s="117">
        <f>B13-B14</f>
        <v>723813</v>
      </c>
      <c r="C17" s="118"/>
      <c r="D17" s="119">
        <f>D13-D14</f>
        <v>1203</v>
      </c>
      <c r="E17" s="118"/>
      <c r="F17" s="120">
        <f>B17+D17</f>
        <v>725016</v>
      </c>
      <c r="G17" s="117">
        <f>G13-G14</f>
        <v>878267</v>
      </c>
      <c r="H17" s="118"/>
      <c r="I17" s="119">
        <f>I13-I14</f>
        <v>0</v>
      </c>
      <c r="J17" s="118"/>
      <c r="K17" s="120">
        <f>G17+I17</f>
        <v>878267</v>
      </c>
      <c r="L17" s="119">
        <f t="shared" si="4"/>
        <v>121.13760248049698</v>
      </c>
    </row>
    <row r="18" spans="1:15" s="91" customFormat="1" x14ac:dyDescent="0.3">
      <c r="A18" s="19" t="s">
        <v>1</v>
      </c>
      <c r="B18" s="125"/>
      <c r="C18" s="114"/>
      <c r="D18" s="116"/>
      <c r="E18" s="114"/>
      <c r="F18" s="115"/>
      <c r="G18" s="125"/>
      <c r="H18" s="114"/>
      <c r="I18" s="116"/>
      <c r="J18" s="114"/>
      <c r="K18" s="115"/>
      <c r="L18" s="116"/>
      <c r="O18" s="110"/>
    </row>
    <row r="19" spans="1:15" s="91" customFormat="1" x14ac:dyDescent="0.3">
      <c r="A19" s="24" t="s">
        <v>24</v>
      </c>
      <c r="B19" s="110">
        <f>ROUND(T1_data!$A11,0)</f>
        <v>483795</v>
      </c>
      <c r="C19" s="114">
        <f>IF(B$22&lt;&gt;0,ROUND(B19*100/B$22,0),"-")</f>
        <v>67</v>
      </c>
      <c r="D19" s="111">
        <f>ROUND(T1_data!$B11,0)</f>
        <v>0</v>
      </c>
      <c r="E19" s="114">
        <f>IF(D$22&lt;&gt;0,ROUND(D19*100/D$22,0),"-")</f>
        <v>0</v>
      </c>
      <c r="F19" s="115">
        <f>B19+D19</f>
        <v>483795</v>
      </c>
      <c r="G19" s="110">
        <f>ROUND(T1_data!$C11,0)</f>
        <v>588629</v>
      </c>
      <c r="H19" s="114">
        <f>IF(G$22&lt;&gt;0,ROUND(G19*100/G$22,0),"-")</f>
        <v>67</v>
      </c>
      <c r="I19" s="111">
        <f>ROUND(T1_data!$D11,0)</f>
        <v>0</v>
      </c>
      <c r="J19" s="114" t="str">
        <f>IF(I$22&lt;&gt;0,ROUND(I19*100/I$22,0),"-")</f>
        <v>-</v>
      </c>
      <c r="K19" s="115">
        <f>G19+I19</f>
        <v>588629</v>
      </c>
      <c r="L19" s="116">
        <f t="shared" ref="L19:L23" si="9">IF(F19&lt;&gt;0,K19*100/F19,"-")</f>
        <v>121.6690953813082</v>
      </c>
      <c r="O19" s="110"/>
    </row>
    <row r="20" spans="1:15" s="91" customFormat="1" x14ac:dyDescent="0.3">
      <c r="A20" s="24" t="s">
        <v>25</v>
      </c>
      <c r="B20" s="110">
        <f>ROUND(T1_data!$A12,0)</f>
        <v>66429</v>
      </c>
      <c r="C20" s="114">
        <f>IF(B$22&lt;&gt;0,ROUND(B20*100/B$22,0),"-")</f>
        <v>9</v>
      </c>
      <c r="D20" s="111">
        <f>ROUND(T1_data!$B12,0)</f>
        <v>46</v>
      </c>
      <c r="E20" s="114">
        <f t="shared" ref="E20:E21" si="10">IF(D$22&lt;&gt;0,ROUND(D20*100/D$22,0),"-")</f>
        <v>4</v>
      </c>
      <c r="F20" s="115">
        <f t="shared" ref="F20:F23" si="11">B20+D20</f>
        <v>66475</v>
      </c>
      <c r="G20" s="110">
        <f>ROUND(T1_data!$C12,0)</f>
        <v>79492</v>
      </c>
      <c r="H20" s="114">
        <f>IF(G$22&lt;&gt;0,ROUND(G20*100/G$22,0),"-")</f>
        <v>9</v>
      </c>
      <c r="I20" s="111">
        <f>ROUND(T1_data!$D12,0)</f>
        <v>0</v>
      </c>
      <c r="J20" s="114" t="str">
        <f>IF(I$22&lt;&gt;0,ROUND(I20*100/I$22,0),"-")</f>
        <v>-</v>
      </c>
      <c r="K20" s="115">
        <f t="shared" ref="K20:K21" si="12">G20+I20</f>
        <v>79492</v>
      </c>
      <c r="L20" s="116">
        <f t="shared" si="9"/>
        <v>119.58179766829635</v>
      </c>
      <c r="O20" s="110"/>
    </row>
    <row r="21" spans="1:15" s="91" customFormat="1" x14ac:dyDescent="0.3">
      <c r="A21" s="24" t="s">
        <v>38</v>
      </c>
      <c r="B21" s="110">
        <f>ROUND(T1_data!$A13,0)</f>
        <v>173589</v>
      </c>
      <c r="C21" s="114">
        <f>IF(B$22&lt;&gt;0,ROUND(B21*100/B$22,0),"-")</f>
        <v>24</v>
      </c>
      <c r="D21" s="111">
        <f>ROUND(T1_data!$B13,0)</f>
        <v>1157</v>
      </c>
      <c r="E21" s="114">
        <f t="shared" si="10"/>
        <v>96</v>
      </c>
      <c r="F21" s="115">
        <f t="shared" si="11"/>
        <v>174746</v>
      </c>
      <c r="G21" s="110">
        <f>ROUND(T1_data!$C13,0)</f>
        <v>210146</v>
      </c>
      <c r="H21" s="114">
        <f>IF(G$22&lt;&gt;0,ROUND(G21*100/G$22,0),"-")</f>
        <v>24</v>
      </c>
      <c r="I21" s="111">
        <f>ROUND(T1_data!$D13,0)</f>
        <v>0</v>
      </c>
      <c r="J21" s="114" t="str">
        <f t="shared" ref="J21" si="13">IF(I$22&lt;&gt;0,ROUND(I21*100/I$22,0),"-")</f>
        <v>-</v>
      </c>
      <c r="K21" s="115">
        <f t="shared" si="12"/>
        <v>210146</v>
      </c>
      <c r="L21" s="116">
        <f t="shared" si="9"/>
        <v>120.25797443146053</v>
      </c>
    </row>
    <row r="22" spans="1:15" s="91" customFormat="1" ht="27.6" x14ac:dyDescent="0.3">
      <c r="A22" s="25" t="s">
        <v>74</v>
      </c>
      <c r="B22" s="117">
        <f>B19+B20+B21</f>
        <v>723813</v>
      </c>
      <c r="C22" s="118">
        <f>SUM(C19:C21)</f>
        <v>100</v>
      </c>
      <c r="D22" s="119">
        <f>D19+D20+D21</f>
        <v>1203</v>
      </c>
      <c r="E22" s="118">
        <f>SUM(E19:E21)</f>
        <v>100</v>
      </c>
      <c r="F22" s="120">
        <f>B22+D22</f>
        <v>725016</v>
      </c>
      <c r="G22" s="117">
        <f>G19+G20+G21</f>
        <v>878267</v>
      </c>
      <c r="H22" s="118">
        <f>SUM(H19:H21)</f>
        <v>100</v>
      </c>
      <c r="I22" s="119">
        <f>I19+I20+I21</f>
        <v>0</v>
      </c>
      <c r="J22" s="118">
        <f>SUM(J19:J21)</f>
        <v>0</v>
      </c>
      <c r="K22" s="120">
        <f>G22+I22</f>
        <v>878267</v>
      </c>
      <c r="L22" s="119">
        <f t="shared" si="9"/>
        <v>121.13760248049698</v>
      </c>
    </row>
    <row r="23" spans="1:15" s="91" customFormat="1" ht="14.4" thickBot="1" x14ac:dyDescent="0.35">
      <c r="A23" s="26" t="s">
        <v>26</v>
      </c>
      <c r="B23" s="112">
        <f>ROUND(T1_data!$A14,0)</f>
        <v>103172</v>
      </c>
      <c r="C23" s="126"/>
      <c r="D23" s="113">
        <f>ROUND(T1_data!$B14,0)</f>
        <v>267</v>
      </c>
      <c r="E23" s="127"/>
      <c r="F23" s="128">
        <f t="shared" si="11"/>
        <v>103439</v>
      </c>
      <c r="G23" s="112">
        <f>ROUND(T1_data!$C14,0)</f>
        <v>120904</v>
      </c>
      <c r="H23" s="126"/>
      <c r="I23" s="113">
        <f>ROUND(T1_data!$D14,0)</f>
        <v>0</v>
      </c>
      <c r="J23" s="127"/>
      <c r="K23" s="128">
        <f>G23+I23</f>
        <v>120904</v>
      </c>
      <c r="L23" s="129">
        <f t="shared" si="9"/>
        <v>116.88434729647425</v>
      </c>
    </row>
    <row r="25" spans="1:15" x14ac:dyDescent="0.3">
      <c r="A25" s="37"/>
    </row>
  </sheetData>
  <mergeCells count="4">
    <mergeCell ref="A4:A5"/>
    <mergeCell ref="L4:L5"/>
    <mergeCell ref="B4:F4"/>
    <mergeCell ref="G4:K4"/>
  </mergeCells>
  <conditionalFormatting sqref="C13">
    <cfRule type="cellIs" dxfId="18" priority="8" operator="notEqual">
      <formula>100</formula>
    </cfRule>
  </conditionalFormatting>
  <conditionalFormatting sqref="C22">
    <cfRule type="cellIs" dxfId="17" priority="7" operator="notEqual">
      <formula>100</formula>
    </cfRule>
  </conditionalFormatting>
  <conditionalFormatting sqref="E13">
    <cfRule type="cellIs" dxfId="16" priority="4" operator="notEqual">
      <formula>100</formula>
    </cfRule>
  </conditionalFormatting>
  <conditionalFormatting sqref="E22">
    <cfRule type="cellIs" dxfId="15" priority="3" operator="notEqual">
      <formula>100</formula>
    </cfRule>
  </conditionalFormatting>
  <conditionalFormatting sqref="H13">
    <cfRule type="cellIs" dxfId="14" priority="6" operator="notEqual">
      <formula>100</formula>
    </cfRule>
  </conditionalFormatting>
  <conditionalFormatting sqref="H22">
    <cfRule type="cellIs" dxfId="13" priority="5" operator="notEqual">
      <formula>100</formula>
    </cfRule>
  </conditionalFormatting>
  <conditionalFormatting sqref="J13">
    <cfRule type="cellIs" dxfId="12" priority="2" operator="notEqual">
      <formula>100</formula>
    </cfRule>
  </conditionalFormatting>
  <conditionalFormatting sqref="J22">
    <cfRule type="cellIs" dxfId="11" priority="1" operator="notEqual">
      <formula>100</formula>
    </cfRule>
  </conditionalFormatting>
  <pageMargins left="0.7" right="0.7" top="0.75" bottom="0.75" header="0.3" footer="0.3"/>
  <pageSetup paperSize="9" scale="70" orientation="portrait" verticalDpi="300" r:id="rId1"/>
  <colBreaks count="1" manualBreakCount="1">
    <brk id="12" max="1048575" man="1"/>
  </colBreaks>
  <ignoredErrors>
    <ignoredError sqref="C22 D7:I7 K13 D10:I23 D9 F9:I9 D8:G8 I8" formula="1"/>
    <ignoredError sqref="L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96BA-486C-4B42-9A71-B69C8C493E25}">
  <dimension ref="A1:K22"/>
  <sheetViews>
    <sheetView showGridLines="0" topLeftCell="B1" zoomScaleNormal="100" workbookViewId="0">
      <selection activeCell="B4" sqref="B4"/>
    </sheetView>
  </sheetViews>
  <sheetFormatPr defaultColWidth="9.21875" defaultRowHeight="13.8" x14ac:dyDescent="0.3"/>
  <cols>
    <col min="1" max="1" width="6.5546875" style="40" hidden="1" customWidth="1"/>
    <col min="2" max="2" width="22.77734375" style="40" customWidth="1"/>
    <col min="3" max="3" width="8.5546875" style="40" bestFit="1" customWidth="1"/>
    <col min="4" max="4" width="9.5546875" style="40" bestFit="1" customWidth="1"/>
    <col min="5" max="5" width="8.44140625" style="40" bestFit="1" customWidth="1"/>
    <col min="6" max="6" width="9.5546875" style="40" bestFit="1" customWidth="1"/>
    <col min="7" max="7" width="8.5546875" style="40" bestFit="1" customWidth="1"/>
    <col min="8" max="8" width="9.5546875" style="40" bestFit="1" customWidth="1"/>
    <col min="9" max="9" width="7.21875" style="40" bestFit="1" customWidth="1"/>
    <col min="10" max="10" width="9.5546875" style="40" bestFit="1" customWidth="1"/>
    <col min="11" max="11" width="11.21875" style="40" customWidth="1"/>
    <col min="12" max="16384" width="9.21875" style="40"/>
  </cols>
  <sheetData>
    <row r="1" spans="1:11" ht="15.75" customHeight="1" x14ac:dyDescent="0.3">
      <c r="B1" s="41" t="s">
        <v>48</v>
      </c>
      <c r="C1" s="41"/>
      <c r="D1" s="41"/>
    </row>
    <row r="2" spans="1:11" ht="15.75" hidden="1" customHeight="1" x14ac:dyDescent="0.3">
      <c r="A2" s="42"/>
      <c r="B2" s="43"/>
      <c r="C2" s="43"/>
      <c r="D2" s="43"/>
      <c r="E2" s="43"/>
      <c r="K2" s="1"/>
    </row>
    <row r="3" spans="1:11" ht="15" hidden="1" customHeight="1" x14ac:dyDescent="0.3"/>
    <row r="4" spans="1:11" ht="15" customHeight="1" x14ac:dyDescent="0.3">
      <c r="B4" s="27" t="s">
        <v>102</v>
      </c>
      <c r="C4" s="27"/>
      <c r="D4" s="27"/>
      <c r="E4" s="27"/>
      <c r="F4" s="27"/>
      <c r="G4" s="27"/>
      <c r="H4" s="27"/>
      <c r="I4" s="27"/>
      <c r="J4" s="27"/>
      <c r="K4" s="18" t="s">
        <v>63</v>
      </c>
    </row>
    <row r="5" spans="1:11" x14ac:dyDescent="0.3">
      <c r="B5" s="173" t="s">
        <v>15</v>
      </c>
      <c r="C5" s="175" t="str">
        <f>IF(MID(TEXT(T2_data!A2,"dd.mm.yyyy"),4,2)="12",MID(TEXT(T2_data!A2,"dd.mm.yyyy"),7,4) &amp; ".",MID(TEXT(T2_data!A2,"dd.mm.yyyy"),4,2)&amp;"/"&amp;MID(TEXT(T2_data!A2,"dd.mm.yyyy"),7,4)&amp; ".")</f>
        <v>2024.</v>
      </c>
      <c r="D5" s="176"/>
      <c r="E5" s="176"/>
      <c r="F5" s="177"/>
      <c r="G5" s="175" t="str">
        <f>IF(MID(TEXT(T2_data!A13,"dd.mm.yyyy"),4,2)="12",MID(TEXT(T2_data!A13,"dd.mm.yyyy"),7,4) &amp; ".",MID(TEXT(T2_data!A13,"dd.mm.yyyy"),4,2)&amp;"/"&amp;MID(TEXT(T2_data!A13,"dd.mm.yyyy"),7,4)&amp; ".")</f>
        <v>2025.</v>
      </c>
      <c r="H5" s="176"/>
      <c r="I5" s="176"/>
      <c r="J5" s="177"/>
      <c r="K5" s="178" t="str">
        <f>IF(LEN(G5)&gt;5,"Индекс " &amp; MID(G5,1,2) &amp; "-" &amp; MID(G5,4,5) &amp; "/" &amp; C5,"Индекс " &amp; G5 &amp; "/" &amp; C5)</f>
        <v>Индекс 2025./2024.</v>
      </c>
    </row>
    <row r="6" spans="1:11" ht="27.6" x14ac:dyDescent="0.3">
      <c r="B6" s="174"/>
      <c r="C6" s="139" t="s">
        <v>35</v>
      </c>
      <c r="D6" s="140" t="s">
        <v>36</v>
      </c>
      <c r="E6" s="140" t="s">
        <v>37</v>
      </c>
      <c r="F6" s="138" t="s">
        <v>10</v>
      </c>
      <c r="G6" s="139" t="s">
        <v>35</v>
      </c>
      <c r="H6" s="140" t="s">
        <v>36</v>
      </c>
      <c r="I6" s="140" t="s">
        <v>78</v>
      </c>
      <c r="J6" s="138" t="s">
        <v>10</v>
      </c>
      <c r="K6" s="179"/>
    </row>
    <row r="7" spans="1:11" ht="15" customHeight="1" x14ac:dyDescent="0.3">
      <c r="B7" s="19" t="s">
        <v>60</v>
      </c>
      <c r="C7" s="44"/>
      <c r="D7" s="45"/>
      <c r="E7" s="45"/>
      <c r="F7" s="46"/>
      <c r="G7" s="44"/>
      <c r="H7" s="45"/>
      <c r="I7" s="45"/>
      <c r="J7" s="46"/>
      <c r="K7" s="45"/>
    </row>
    <row r="8" spans="1:11" ht="15" customHeight="1" x14ac:dyDescent="0.3">
      <c r="B8" s="24" t="s">
        <v>16</v>
      </c>
      <c r="C8" s="76">
        <f>ROUND(T2_data!C2,0)</f>
        <v>2808</v>
      </c>
      <c r="D8" s="77">
        <f>ROUND(T2_data!D2,0)</f>
        <v>6713</v>
      </c>
      <c r="E8" s="77">
        <f>ROUND(T2_data!E2,0)</f>
        <v>27</v>
      </c>
      <c r="F8" s="78">
        <f>C8+D8+E8</f>
        <v>9548</v>
      </c>
      <c r="G8" s="76">
        <f>ROUND(T2_data!C13,0)</f>
        <v>1930</v>
      </c>
      <c r="H8" s="77">
        <f>ROUND(T2_data!D13,0)</f>
        <v>6908</v>
      </c>
      <c r="I8" s="77">
        <f>ROUND(T2_data!E13,0)</f>
        <v>19</v>
      </c>
      <c r="J8" s="78">
        <f>G8+H8+I8</f>
        <v>8857</v>
      </c>
      <c r="K8" s="77">
        <f>IF(F8&lt;&gt;0,J8*100/F8,"-")</f>
        <v>92.762882279011308</v>
      </c>
    </row>
    <row r="9" spans="1:11" ht="15" customHeight="1" x14ac:dyDescent="0.3">
      <c r="B9" s="24" t="s">
        <v>64</v>
      </c>
      <c r="C9" s="76">
        <f>ROUND(T2_data!C3,0)</f>
        <v>1571</v>
      </c>
      <c r="D9" s="77">
        <f>ROUND(T2_data!D3,0)</f>
        <v>3200</v>
      </c>
      <c r="E9" s="77">
        <f>ROUND(T2_data!E3,0)</f>
        <v>19</v>
      </c>
      <c r="F9" s="78">
        <f t="shared" ref="F9:F12" si="0">C9+D9+E9</f>
        <v>4790</v>
      </c>
      <c r="G9" s="76">
        <f>ROUND(T2_data!C14,0)</f>
        <v>2049</v>
      </c>
      <c r="H9" s="77">
        <f>ROUND(T2_data!D14,0)</f>
        <v>3991</v>
      </c>
      <c r="I9" s="77">
        <f>ROUND(T2_data!E14,0)</f>
        <v>34</v>
      </c>
      <c r="J9" s="78">
        <f t="shared" ref="J9:J12" si="1">G9+H9+I9</f>
        <v>6074</v>
      </c>
      <c r="K9" s="77">
        <f t="shared" ref="K9:K12" si="2">IF(F9&lt;&gt;0,J9*100/F9,"-")</f>
        <v>126.80584551148226</v>
      </c>
    </row>
    <row r="10" spans="1:11" x14ac:dyDescent="0.3">
      <c r="B10" s="24" t="s">
        <v>65</v>
      </c>
      <c r="C10" s="76">
        <f>ROUND(T2_data!C4,0)</f>
        <v>90</v>
      </c>
      <c r="D10" s="77">
        <f>ROUND(T2_data!D4,0)</f>
        <v>759</v>
      </c>
      <c r="E10" s="77">
        <f>ROUND(T2_data!E4,0)</f>
        <v>0</v>
      </c>
      <c r="F10" s="78">
        <f t="shared" si="0"/>
        <v>849</v>
      </c>
      <c r="G10" s="76">
        <f>ROUND(T2_data!C15,0)</f>
        <v>239</v>
      </c>
      <c r="H10" s="77">
        <f>ROUND(T2_data!D15,0)</f>
        <v>789</v>
      </c>
      <c r="I10" s="77">
        <f>ROUND(T2_data!E15,0)</f>
        <v>1</v>
      </c>
      <c r="J10" s="78">
        <f t="shared" si="1"/>
        <v>1029</v>
      </c>
      <c r="K10" s="77">
        <f t="shared" si="2"/>
        <v>121.20141342756183</v>
      </c>
    </row>
    <row r="11" spans="1:11" x14ac:dyDescent="0.3">
      <c r="B11" s="24" t="s">
        <v>66</v>
      </c>
      <c r="C11" s="76">
        <f>ROUND(T2_data!C5,0)</f>
        <v>1921</v>
      </c>
      <c r="D11" s="77">
        <f>ROUND(T2_data!D5,0)</f>
        <v>3801</v>
      </c>
      <c r="E11" s="77">
        <f>ROUND(T2_data!E5,0)</f>
        <v>3</v>
      </c>
      <c r="F11" s="78">
        <f t="shared" si="0"/>
        <v>5725</v>
      </c>
      <c r="G11" s="76">
        <f>ROUND(T2_data!C16,0)</f>
        <v>2990</v>
      </c>
      <c r="H11" s="77">
        <f>ROUND(T2_data!D16,0)</f>
        <v>5232</v>
      </c>
      <c r="I11" s="77">
        <f>ROUND(T2_data!E16,0)</f>
        <v>15</v>
      </c>
      <c r="J11" s="78">
        <f t="shared" si="1"/>
        <v>8237</v>
      </c>
      <c r="K11" s="77">
        <f t="shared" si="2"/>
        <v>143.87772925764193</v>
      </c>
    </row>
    <row r="12" spans="1:11" x14ac:dyDescent="0.3">
      <c r="B12" s="24" t="s">
        <v>17</v>
      </c>
      <c r="C12" s="76">
        <f>ROUND(T2_data!C6,0)</f>
        <v>108</v>
      </c>
      <c r="D12" s="77">
        <f>ROUND(T2_data!D6,0)</f>
        <v>480</v>
      </c>
      <c r="E12" s="77">
        <f>ROUND(T2_data!E6,0)</f>
        <v>0</v>
      </c>
      <c r="F12" s="78">
        <f t="shared" si="0"/>
        <v>588</v>
      </c>
      <c r="G12" s="76">
        <f>ROUND(T2_data!C17,0)</f>
        <v>296</v>
      </c>
      <c r="H12" s="77">
        <f>ROUND(T2_data!D17,0)</f>
        <v>645</v>
      </c>
      <c r="I12" s="77">
        <f>ROUND(T2_data!E17,0)</f>
        <v>1</v>
      </c>
      <c r="J12" s="78">
        <f t="shared" si="1"/>
        <v>942</v>
      </c>
      <c r="K12" s="77">
        <f t="shared" si="2"/>
        <v>160.20408163265307</v>
      </c>
    </row>
    <row r="13" spans="1:11" x14ac:dyDescent="0.3">
      <c r="B13" s="47" t="s">
        <v>10</v>
      </c>
      <c r="C13" s="79">
        <f>SUM(C7:C12)</f>
        <v>6498</v>
      </c>
      <c r="D13" s="80">
        <f t="shared" ref="D13:E13" si="3">SUM(D7:D12)</f>
        <v>14953</v>
      </c>
      <c r="E13" s="80">
        <f t="shared" si="3"/>
        <v>49</v>
      </c>
      <c r="F13" s="81">
        <f>C13+D13+E13</f>
        <v>21500</v>
      </c>
      <c r="G13" s="79">
        <f>SUM(G7:G12)</f>
        <v>7504</v>
      </c>
      <c r="H13" s="80">
        <f t="shared" ref="H13:I13" si="4">SUM(H7:H12)</f>
        <v>17565</v>
      </c>
      <c r="I13" s="80">
        <f t="shared" si="4"/>
        <v>70</v>
      </c>
      <c r="J13" s="81">
        <f>G13+H13+I13</f>
        <v>25139</v>
      </c>
      <c r="K13" s="80">
        <f>IF(F13&lt;&gt;0,J13*100/F13,"-")</f>
        <v>116.92558139534884</v>
      </c>
    </row>
    <row r="14" spans="1:11" x14ac:dyDescent="0.3">
      <c r="B14" s="19" t="s">
        <v>61</v>
      </c>
      <c r="C14" s="82"/>
      <c r="D14" s="83"/>
      <c r="E14" s="77"/>
      <c r="F14" s="84"/>
      <c r="G14" s="82"/>
      <c r="H14" s="83"/>
      <c r="I14" s="77"/>
      <c r="J14" s="84"/>
      <c r="K14" s="77"/>
    </row>
    <row r="15" spans="1:11" x14ac:dyDescent="0.3">
      <c r="B15" s="24" t="s">
        <v>16</v>
      </c>
      <c r="C15" s="76">
        <f>ROUND(T2_data!C7,0)</f>
        <v>3310</v>
      </c>
      <c r="D15" s="77">
        <f>ROUND(T2_data!D7,0)</f>
        <v>101417</v>
      </c>
      <c r="E15" s="77">
        <f>ROUND(T2_data!E7,0)</f>
        <v>115</v>
      </c>
      <c r="F15" s="78">
        <f>C15+D15+E15</f>
        <v>104842</v>
      </c>
      <c r="G15" s="76">
        <f>ROUND(T2_data!C18,0)</f>
        <v>3306</v>
      </c>
      <c r="H15" s="77">
        <f>ROUND(T2_data!D18,0)</f>
        <v>119356</v>
      </c>
      <c r="I15" s="77">
        <f>ROUND(T2_data!E18,0)</f>
        <v>158</v>
      </c>
      <c r="J15" s="78">
        <f>G15+H15+I15</f>
        <v>122820</v>
      </c>
      <c r="K15" s="77">
        <f>IF(F15&lt;&gt;0,J15*100/F15,"-")</f>
        <v>117.14770797962649</v>
      </c>
    </row>
    <row r="16" spans="1:11" x14ac:dyDescent="0.3">
      <c r="B16" s="24" t="s">
        <v>64</v>
      </c>
      <c r="C16" s="76">
        <f>ROUND(T2_data!C8,0)</f>
        <v>1242</v>
      </c>
      <c r="D16" s="77">
        <f>ROUND(T2_data!D8,0)</f>
        <v>21875</v>
      </c>
      <c r="E16" s="77">
        <f>ROUND(T2_data!E8,0)</f>
        <v>36</v>
      </c>
      <c r="F16" s="78">
        <f t="shared" ref="F16:F19" si="5">C16+D16+E16</f>
        <v>23153</v>
      </c>
      <c r="G16" s="76">
        <f>ROUND(T2_data!C19,0)</f>
        <v>1569</v>
      </c>
      <c r="H16" s="77">
        <f>ROUND(T2_data!D19,0)</f>
        <v>22406</v>
      </c>
      <c r="I16" s="77">
        <f>ROUND(T2_data!E19,0)</f>
        <v>31</v>
      </c>
      <c r="J16" s="78">
        <f t="shared" ref="J16:J19" si="6">G16+H16+I16</f>
        <v>24006</v>
      </c>
      <c r="K16" s="77">
        <f t="shared" ref="K16:K20" si="7">IF(F16&lt;&gt;0,J16*100/F16,"-")</f>
        <v>103.68418779423833</v>
      </c>
    </row>
    <row r="17" spans="2:11" x14ac:dyDescent="0.3">
      <c r="B17" s="24" t="s">
        <v>65</v>
      </c>
      <c r="C17" s="76">
        <f>ROUND(T2_data!C9,0)</f>
        <v>7758</v>
      </c>
      <c r="D17" s="77">
        <f>ROUND(T2_data!D9,0)</f>
        <v>130918</v>
      </c>
      <c r="E17" s="77">
        <f>ROUND(T2_data!E9,0)</f>
        <v>122</v>
      </c>
      <c r="F17" s="78">
        <f t="shared" si="5"/>
        <v>138798</v>
      </c>
      <c r="G17" s="76">
        <f>ROUND(T2_data!C20,0)</f>
        <v>8882</v>
      </c>
      <c r="H17" s="77">
        <f>ROUND(T2_data!D20,0)</f>
        <v>150304</v>
      </c>
      <c r="I17" s="77">
        <f>ROUND(T2_data!E20,0)</f>
        <v>121</v>
      </c>
      <c r="J17" s="78">
        <f t="shared" si="6"/>
        <v>159307</v>
      </c>
      <c r="K17" s="77">
        <f t="shared" si="7"/>
        <v>114.77614951224081</v>
      </c>
    </row>
    <row r="18" spans="2:11" x14ac:dyDescent="0.3">
      <c r="B18" s="24" t="s">
        <v>66</v>
      </c>
      <c r="C18" s="76">
        <f>ROUND(T2_data!C10,0)</f>
        <v>760</v>
      </c>
      <c r="D18" s="77">
        <f>ROUND(T2_data!D10,0)</f>
        <v>12084</v>
      </c>
      <c r="E18" s="77">
        <f>ROUND(T2_data!E10,0)</f>
        <v>15</v>
      </c>
      <c r="F18" s="78">
        <f t="shared" si="5"/>
        <v>12859</v>
      </c>
      <c r="G18" s="76">
        <f>ROUND(T2_data!C21,0)</f>
        <v>804</v>
      </c>
      <c r="H18" s="77">
        <f>ROUND(T2_data!D21,0)</f>
        <v>12628</v>
      </c>
      <c r="I18" s="77">
        <f>ROUND(T2_data!E21,0)</f>
        <v>19</v>
      </c>
      <c r="J18" s="78">
        <f t="shared" si="6"/>
        <v>13451</v>
      </c>
      <c r="K18" s="77">
        <f t="shared" si="7"/>
        <v>104.60377945407886</v>
      </c>
    </row>
    <row r="19" spans="2:11" x14ac:dyDescent="0.3">
      <c r="B19" s="24" t="s">
        <v>18</v>
      </c>
      <c r="C19" s="76">
        <f>ROUND(T2_data!C11,0)</f>
        <v>216</v>
      </c>
      <c r="D19" s="77">
        <f>ROUND(T2_data!D11,0)</f>
        <v>18185</v>
      </c>
      <c r="E19" s="77">
        <f>ROUND(T2_data!E11,0)</f>
        <v>29</v>
      </c>
      <c r="F19" s="78">
        <f t="shared" si="5"/>
        <v>18430</v>
      </c>
      <c r="G19" s="76">
        <f>ROUND(T2_data!C22,0)</f>
        <v>525</v>
      </c>
      <c r="H19" s="77">
        <f>ROUND(T2_data!D22,0)</f>
        <v>24981</v>
      </c>
      <c r="I19" s="77">
        <f>ROUND(T2_data!E22,0)</f>
        <v>16</v>
      </c>
      <c r="J19" s="78">
        <f t="shared" si="6"/>
        <v>25522</v>
      </c>
      <c r="K19" s="77">
        <f t="shared" si="7"/>
        <v>138.48073792729247</v>
      </c>
    </row>
    <row r="20" spans="2:11" x14ac:dyDescent="0.3">
      <c r="B20" s="24" t="s">
        <v>17</v>
      </c>
      <c r="C20" s="76">
        <f>ROUND(T2_data!C12,0)</f>
        <v>33133</v>
      </c>
      <c r="D20" s="77">
        <f>ROUND(T2_data!D12,0)</f>
        <v>306020</v>
      </c>
      <c r="E20" s="77">
        <f>ROUND(T2_data!E12,0)</f>
        <v>2294</v>
      </c>
      <c r="F20" s="78">
        <f>C20+D20+E20</f>
        <v>341447</v>
      </c>
      <c r="G20" s="76">
        <f>ROUND(T2_data!C23,0)</f>
        <v>37313</v>
      </c>
      <c r="H20" s="77">
        <f>ROUND(T2_data!D23,0)</f>
        <v>377655</v>
      </c>
      <c r="I20" s="77">
        <f>ROUND(T2_data!E23,0)</f>
        <v>2383</v>
      </c>
      <c r="J20" s="78">
        <f>G20+H20+I20</f>
        <v>417351</v>
      </c>
      <c r="K20" s="77">
        <f t="shared" si="7"/>
        <v>122.23009720395845</v>
      </c>
    </row>
    <row r="21" spans="2:11" x14ac:dyDescent="0.3">
      <c r="B21" s="48" t="s">
        <v>10</v>
      </c>
      <c r="C21" s="85">
        <f>SUM(C15:C20)</f>
        <v>46419</v>
      </c>
      <c r="D21" s="86">
        <f t="shared" ref="D21:E21" si="8">SUM(D15:D20)</f>
        <v>590499</v>
      </c>
      <c r="E21" s="86">
        <f t="shared" si="8"/>
        <v>2611</v>
      </c>
      <c r="F21" s="87">
        <f>C21+D21+E21</f>
        <v>639529</v>
      </c>
      <c r="G21" s="85">
        <f>SUM(G15:G20)</f>
        <v>52399</v>
      </c>
      <c r="H21" s="86">
        <f t="shared" ref="H21:I21" si="9">SUM(H15:H20)</f>
        <v>707330</v>
      </c>
      <c r="I21" s="86">
        <f t="shared" si="9"/>
        <v>2728</v>
      </c>
      <c r="J21" s="87">
        <f>G21+H21+I21</f>
        <v>762457</v>
      </c>
      <c r="K21" s="86">
        <f>IF(F21&lt;&gt;0,J21*100/F21,"-")</f>
        <v>119.22164593005165</v>
      </c>
    </row>
    <row r="22" spans="2:11" ht="14.4" thickBot="1" x14ac:dyDescent="0.35">
      <c r="B22" s="49" t="s">
        <v>62</v>
      </c>
      <c r="C22" s="88">
        <f>C13+C21</f>
        <v>52917</v>
      </c>
      <c r="D22" s="89">
        <f t="shared" ref="D22:E22" si="10">D13+D21</f>
        <v>605452</v>
      </c>
      <c r="E22" s="89">
        <f t="shared" si="10"/>
        <v>2660</v>
      </c>
      <c r="F22" s="90">
        <f>C22+D22+E22</f>
        <v>661029</v>
      </c>
      <c r="G22" s="88">
        <f>G13+G21</f>
        <v>59903</v>
      </c>
      <c r="H22" s="89">
        <f t="shared" ref="H22:I22" si="11">H13+H21</f>
        <v>724895</v>
      </c>
      <c r="I22" s="89">
        <f t="shared" si="11"/>
        <v>2798</v>
      </c>
      <c r="J22" s="90">
        <f>G22+H22+I22</f>
        <v>787596</v>
      </c>
      <c r="K22" s="89">
        <f>IF(F22&lt;&gt;0,J22*100/F22,"-")</f>
        <v>119.14696632069092</v>
      </c>
    </row>
  </sheetData>
  <mergeCells count="4">
    <mergeCell ref="B5:B6"/>
    <mergeCell ref="C5:F5"/>
    <mergeCell ref="G5:J5"/>
    <mergeCell ref="K5:K6"/>
  </mergeCells>
  <pageMargins left="0.7" right="0.7" top="0.75" bottom="0.75" header="0.3" footer="0.3"/>
  <pageSetup paperSize="9" scale="86" orientation="portrait" verticalDpi="0" r:id="rId1"/>
  <ignoredErrors>
    <ignoredError sqref="F21:F22 F1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FBE1-3C39-4E24-A8F4-0E51D5EE2857}">
  <dimension ref="A1:K22"/>
  <sheetViews>
    <sheetView showGridLines="0" topLeftCell="B1" zoomScaleNormal="100" workbookViewId="0">
      <selection activeCell="B1" sqref="B1"/>
    </sheetView>
  </sheetViews>
  <sheetFormatPr defaultColWidth="9.21875" defaultRowHeight="13.8" x14ac:dyDescent="0.3"/>
  <cols>
    <col min="1" max="1" width="6" style="40" hidden="1" customWidth="1"/>
    <col min="2" max="2" width="24.88671875" style="40" customWidth="1"/>
    <col min="3" max="3" width="8.21875" style="40" customWidth="1"/>
    <col min="4" max="4" width="9.5546875" style="40" customWidth="1"/>
    <col min="5" max="5" width="8.44140625" style="40" customWidth="1"/>
    <col min="6" max="8" width="9.21875" style="40"/>
    <col min="9" max="9" width="9.21875" style="40" customWidth="1"/>
    <col min="10" max="10" width="11.44140625" style="40" customWidth="1"/>
    <col min="11" max="11" width="11.88671875" style="40" customWidth="1"/>
    <col min="12" max="16384" width="9.21875" style="40"/>
  </cols>
  <sheetData>
    <row r="1" spans="2:11" x14ac:dyDescent="0.3">
      <c r="B1" s="41" t="s">
        <v>49</v>
      </c>
    </row>
    <row r="2" spans="2:11" hidden="1" x14ac:dyDescent="0.3">
      <c r="B2" s="43"/>
      <c r="C2" s="43"/>
      <c r="D2" s="43"/>
      <c r="E2" s="43"/>
      <c r="K2" s="1"/>
    </row>
    <row r="3" spans="2:11" hidden="1" x14ac:dyDescent="0.3"/>
    <row r="4" spans="2:11" ht="25.2" customHeight="1" x14ac:dyDescent="0.3">
      <c r="B4" s="180" t="s">
        <v>96</v>
      </c>
      <c r="C4" s="180"/>
      <c r="D4" s="180"/>
      <c r="E4" s="180"/>
      <c r="F4" s="180"/>
      <c r="G4" s="180"/>
      <c r="H4" s="180"/>
      <c r="I4" s="180"/>
      <c r="J4" s="180"/>
      <c r="K4" s="18" t="s">
        <v>63</v>
      </c>
    </row>
    <row r="5" spans="2:11" x14ac:dyDescent="0.3">
      <c r="B5" s="173" t="s">
        <v>15</v>
      </c>
      <c r="C5" s="175" t="str">
        <f>IF(MID(TEXT(T3_data!A2,"dd.mm.yyyy"),4,2)="12",MID(TEXT(T3_data!A2,"dd.mm.yyyy"),7,4) &amp; ".",MID(TEXT(T3_data!A2,"dd.mm.yyyy"),4,2)&amp;"/"&amp;MID(TEXT(T3_data!A2,"dd.mm.yyyy"),7,4)&amp; ".")</f>
        <v>2024.</v>
      </c>
      <c r="D5" s="176"/>
      <c r="E5" s="176"/>
      <c r="F5" s="177"/>
      <c r="G5" s="175" t="str">
        <f>IF(MID(TEXT(T3_data!A13,"dd.mm.yyyy"),4,2)="12",MID(TEXT(T3_data!A13,"dd.mm.yyyy"),7,4) &amp; ".",MID(TEXT(T3_data!A13,"dd.mm.yyyy"),4,2)&amp;"/"&amp;MID(TEXT(T3_data!A13,"dd.mm.yyyy"),7,4)&amp; ".")</f>
        <v>2025.</v>
      </c>
      <c r="H5" s="176"/>
      <c r="I5" s="176"/>
      <c r="J5" s="177"/>
      <c r="K5" s="178" t="str">
        <f>IF(LEN(G5)&gt;5,"Индекс " &amp; MID(G5,1,2) &amp; "-" &amp; MID(G5,4,5) &amp; "/" &amp; C5,"Индекс " &amp; G5 &amp; "/" &amp; C5)</f>
        <v>Индекс 2025./2024.</v>
      </c>
    </row>
    <row r="6" spans="2:11" ht="27.6" x14ac:dyDescent="0.3">
      <c r="B6" s="174"/>
      <c r="C6" s="139" t="s">
        <v>35</v>
      </c>
      <c r="D6" s="140" t="s">
        <v>36</v>
      </c>
      <c r="E6" s="140" t="s">
        <v>37</v>
      </c>
      <c r="F6" s="138" t="s">
        <v>10</v>
      </c>
      <c r="G6" s="139" t="s">
        <v>35</v>
      </c>
      <c r="H6" s="140" t="s">
        <v>36</v>
      </c>
      <c r="I6" s="140" t="s">
        <v>37</v>
      </c>
      <c r="J6" s="138" t="s">
        <v>10</v>
      </c>
      <c r="K6" s="179"/>
    </row>
    <row r="7" spans="2:11" x14ac:dyDescent="0.3">
      <c r="B7" s="19" t="s">
        <v>60</v>
      </c>
      <c r="C7" s="44"/>
      <c r="D7" s="45"/>
      <c r="E7" s="45"/>
      <c r="F7" s="46"/>
      <c r="G7" s="44"/>
      <c r="H7" s="45"/>
      <c r="I7" s="45"/>
      <c r="J7" s="46"/>
      <c r="K7" s="45"/>
    </row>
    <row r="8" spans="2:11" ht="12.75" customHeight="1" x14ac:dyDescent="0.3">
      <c r="B8" s="24" t="s">
        <v>16</v>
      </c>
      <c r="C8" s="76">
        <f>ROUND(T3_data!C2,0)</f>
        <v>102</v>
      </c>
      <c r="D8" s="77">
        <f>ROUND(T3_data!D2,0)</f>
        <v>2688</v>
      </c>
      <c r="E8" s="77">
        <f>ROUND(T3_data!E2,0)</f>
        <v>7</v>
      </c>
      <c r="F8" s="78">
        <f>C8+D8+E8</f>
        <v>2797</v>
      </c>
      <c r="G8" s="76">
        <f>ROUND(T3_data!C13,0)</f>
        <v>57</v>
      </c>
      <c r="H8" s="77">
        <f>ROUND(T3_data!D13,0)</f>
        <v>2682</v>
      </c>
      <c r="I8" s="77">
        <f>ROUND(T3_data!E13,0)</f>
        <v>3</v>
      </c>
      <c r="J8" s="78">
        <f>G8+H8+I8</f>
        <v>2742</v>
      </c>
      <c r="K8" s="77">
        <f>IF(F8&lt;&gt;0,J8*100/F8,"-")</f>
        <v>98.033607436539143</v>
      </c>
    </row>
    <row r="9" spans="2:11" ht="17.25" customHeight="1" x14ac:dyDescent="0.3">
      <c r="B9" s="24" t="s">
        <v>64</v>
      </c>
      <c r="C9" s="76">
        <f>ROUND(T3_data!C3,0)</f>
        <v>14</v>
      </c>
      <c r="D9" s="77">
        <f>ROUND(T3_data!D3,0)</f>
        <v>640</v>
      </c>
      <c r="E9" s="77">
        <f>ROUND(T3_data!E3,0)</f>
        <v>1</v>
      </c>
      <c r="F9" s="78">
        <f t="shared" ref="F9:F12" si="0">C9+D9+E9</f>
        <v>655</v>
      </c>
      <c r="G9" s="76">
        <f>ROUND(T3_data!C14,0)</f>
        <v>62</v>
      </c>
      <c r="H9" s="77">
        <f>ROUND(T3_data!D14,0)</f>
        <v>816</v>
      </c>
      <c r="I9" s="77">
        <f>ROUND(T3_data!E14,0)</f>
        <v>1</v>
      </c>
      <c r="J9" s="78">
        <f t="shared" ref="J9:J12" si="1">G9+H9+I9</f>
        <v>879</v>
      </c>
      <c r="K9" s="77">
        <f t="shared" ref="K9:K12" si="2">IF(F9&lt;&gt;0,J9*100/F9,"-")</f>
        <v>134.19847328244273</v>
      </c>
    </row>
    <row r="10" spans="2:11" ht="12.75" customHeight="1" x14ac:dyDescent="0.3">
      <c r="B10" s="24" t="s">
        <v>65</v>
      </c>
      <c r="C10" s="76">
        <f>ROUND(T3_data!C4,0)</f>
        <v>0</v>
      </c>
      <c r="D10" s="77">
        <f>ROUND(T3_data!D4,0)</f>
        <v>100</v>
      </c>
      <c r="E10" s="77">
        <f>ROUND(T3_data!E4,0)</f>
        <v>0</v>
      </c>
      <c r="F10" s="78">
        <f t="shared" si="0"/>
        <v>100</v>
      </c>
      <c r="G10" s="76">
        <f>ROUND(T3_data!C15,0)</f>
        <v>0</v>
      </c>
      <c r="H10" s="77">
        <f>ROUND(T3_data!D15,0)</f>
        <v>130</v>
      </c>
      <c r="I10" s="77">
        <f>ROUND(T3_data!E15,0)</f>
        <v>0</v>
      </c>
      <c r="J10" s="78">
        <f t="shared" si="1"/>
        <v>130</v>
      </c>
      <c r="K10" s="77">
        <f t="shared" si="2"/>
        <v>130</v>
      </c>
    </row>
    <row r="11" spans="2:11" ht="11.25" customHeight="1" x14ac:dyDescent="0.3">
      <c r="B11" s="24" t="s">
        <v>66</v>
      </c>
      <c r="C11" s="76">
        <f>ROUND(T3_data!C5,0)</f>
        <v>10</v>
      </c>
      <c r="D11" s="77">
        <f>ROUND(T3_data!D5,0)</f>
        <v>563</v>
      </c>
      <c r="E11" s="77">
        <f>ROUND(T3_data!E5,0)</f>
        <v>1</v>
      </c>
      <c r="F11" s="78">
        <f t="shared" si="0"/>
        <v>574</v>
      </c>
      <c r="G11" s="76">
        <f>ROUND(T3_data!C16,0)</f>
        <v>9</v>
      </c>
      <c r="H11" s="77">
        <f>ROUND(T3_data!D16,0)</f>
        <v>770</v>
      </c>
      <c r="I11" s="77">
        <f>ROUND(T3_data!E16,0)</f>
        <v>1</v>
      </c>
      <c r="J11" s="78">
        <f t="shared" si="1"/>
        <v>780</v>
      </c>
      <c r="K11" s="77">
        <f t="shared" si="2"/>
        <v>135.88850174216029</v>
      </c>
    </row>
    <row r="12" spans="2:11" x14ac:dyDescent="0.3">
      <c r="B12" s="24" t="s">
        <v>17</v>
      </c>
      <c r="C12" s="76">
        <f>ROUND(T3_data!C6,0)</f>
        <v>0</v>
      </c>
      <c r="D12" s="77">
        <f>ROUND(T3_data!D6,0)</f>
        <v>7</v>
      </c>
      <c r="E12" s="77">
        <f>ROUND(T3_data!E6,0)</f>
        <v>0</v>
      </c>
      <c r="F12" s="78">
        <f t="shared" si="0"/>
        <v>7</v>
      </c>
      <c r="G12" s="76">
        <f>ROUND(T3_data!C17,0)</f>
        <v>0</v>
      </c>
      <c r="H12" s="77">
        <f>ROUND(T3_data!D17,0)</f>
        <v>1</v>
      </c>
      <c r="I12" s="77">
        <f>ROUND(T3_data!E17,0)</f>
        <v>0</v>
      </c>
      <c r="J12" s="78">
        <f t="shared" si="1"/>
        <v>1</v>
      </c>
      <c r="K12" s="77">
        <f t="shared" si="2"/>
        <v>14.285714285714286</v>
      </c>
    </row>
    <row r="13" spans="2:11" x14ac:dyDescent="0.3">
      <c r="B13" s="47" t="s">
        <v>10</v>
      </c>
      <c r="C13" s="79">
        <f>SUM(C7:C12)</f>
        <v>126</v>
      </c>
      <c r="D13" s="80">
        <f t="shared" ref="D13:E13" si="3">SUM(D7:D12)</f>
        <v>3998</v>
      </c>
      <c r="E13" s="80">
        <f t="shared" si="3"/>
        <v>9</v>
      </c>
      <c r="F13" s="81">
        <f>C13+D13+E13</f>
        <v>4133</v>
      </c>
      <c r="G13" s="79">
        <f>SUM(G7:G12)</f>
        <v>128</v>
      </c>
      <c r="H13" s="80">
        <f t="shared" ref="H13:I13" si="4">SUM(H7:H12)</f>
        <v>4399</v>
      </c>
      <c r="I13" s="80">
        <f t="shared" si="4"/>
        <v>5</v>
      </c>
      <c r="J13" s="81">
        <f>G13+H13+I13</f>
        <v>4532</v>
      </c>
      <c r="K13" s="80">
        <f>IF(F13&lt;&gt;0,J13*100/F13,"-")</f>
        <v>109.65400435518994</v>
      </c>
    </row>
    <row r="14" spans="2:11" ht="12" customHeight="1" x14ac:dyDescent="0.3">
      <c r="B14" s="19" t="s">
        <v>61</v>
      </c>
      <c r="C14" s="82"/>
      <c r="D14" s="83"/>
      <c r="E14" s="77"/>
      <c r="F14" s="84"/>
      <c r="G14" s="82"/>
      <c r="H14" s="83"/>
      <c r="I14" s="77"/>
      <c r="J14" s="84">
        <f>2775/168988</f>
        <v>1.6421284351551591E-2</v>
      </c>
      <c r="K14" s="77"/>
    </row>
    <row r="15" spans="2:11" ht="12.75" customHeight="1" x14ac:dyDescent="0.3">
      <c r="B15" s="24" t="s">
        <v>16</v>
      </c>
      <c r="C15" s="76">
        <f>ROUND(T3_data!C7,0)</f>
        <v>98</v>
      </c>
      <c r="D15" s="77">
        <f>ROUND(T3_data!D7,0)</f>
        <v>5806</v>
      </c>
      <c r="E15" s="77">
        <f>ROUND(T3_data!E7,0)</f>
        <v>25</v>
      </c>
      <c r="F15" s="78">
        <f>C15+D15+E15</f>
        <v>5929</v>
      </c>
      <c r="G15" s="76">
        <f>ROUND(T3_data!C18,0)</f>
        <v>109</v>
      </c>
      <c r="H15" s="77">
        <f>ROUND(T3_data!D18,0)</f>
        <v>6483</v>
      </c>
      <c r="I15" s="77">
        <f>ROUND(T3_data!E18,0)</f>
        <v>12</v>
      </c>
      <c r="J15" s="78">
        <f>G15+H15+I15</f>
        <v>6604</v>
      </c>
      <c r="K15" s="77">
        <f>IF(F15&lt;&gt;0,J15*100/F15,"-")</f>
        <v>111.38471917692696</v>
      </c>
    </row>
    <row r="16" spans="2:11" x14ac:dyDescent="0.3">
      <c r="B16" s="24" t="s">
        <v>64</v>
      </c>
      <c r="C16" s="76">
        <f>ROUND(T3_data!C8,0)</f>
        <v>56</v>
      </c>
      <c r="D16" s="77">
        <f>ROUND(T3_data!D8,0)</f>
        <v>1221</v>
      </c>
      <c r="E16" s="77">
        <f>ROUND(T3_data!E8,0)</f>
        <v>1</v>
      </c>
      <c r="F16" s="78">
        <f t="shared" ref="F16:F19" si="5">C16+D16+E16</f>
        <v>1278</v>
      </c>
      <c r="G16" s="76">
        <f>ROUND(T3_data!C19,0)</f>
        <v>21</v>
      </c>
      <c r="H16" s="77">
        <f>ROUND(T3_data!D19,0)</f>
        <v>1462</v>
      </c>
      <c r="I16" s="77">
        <f>ROUND(T3_data!E19,0)</f>
        <v>3</v>
      </c>
      <c r="J16" s="78">
        <f t="shared" ref="J16:J19" si="6">G16+H16+I16</f>
        <v>1486</v>
      </c>
      <c r="K16" s="77">
        <f t="shared" ref="K16:K20" si="7">IF(F16&lt;&gt;0,J16*100/F16,"-")</f>
        <v>116.2754303599374</v>
      </c>
    </row>
    <row r="17" spans="2:11" ht="9.75" customHeight="1" x14ac:dyDescent="0.3">
      <c r="B17" s="24" t="s">
        <v>65</v>
      </c>
      <c r="C17" s="76">
        <f>ROUND(T3_data!C9,0)</f>
        <v>2132</v>
      </c>
      <c r="D17" s="77">
        <f>ROUND(T3_data!D9,0)</f>
        <v>70275</v>
      </c>
      <c r="E17" s="77">
        <f>ROUND(T3_data!E9,0)</f>
        <v>134</v>
      </c>
      <c r="F17" s="78">
        <f t="shared" si="5"/>
        <v>72541</v>
      </c>
      <c r="G17" s="76">
        <f>ROUND(T3_data!C20,0)</f>
        <v>2116</v>
      </c>
      <c r="H17" s="77">
        <f>ROUND(T3_data!D20,0)</f>
        <v>76170</v>
      </c>
      <c r="I17" s="77">
        <f>ROUND(T3_data!E20,0)</f>
        <v>89</v>
      </c>
      <c r="J17" s="78">
        <f t="shared" si="6"/>
        <v>78375</v>
      </c>
      <c r="K17" s="77">
        <f t="shared" si="7"/>
        <v>108.042348465006</v>
      </c>
    </row>
    <row r="18" spans="2:11" ht="18" customHeight="1" x14ac:dyDescent="0.3">
      <c r="B18" s="24" t="s">
        <v>66</v>
      </c>
      <c r="C18" s="76">
        <f>ROUND(T3_data!C10,0)</f>
        <v>23</v>
      </c>
      <c r="D18" s="77">
        <f>ROUND(T3_data!D10,0)</f>
        <v>567</v>
      </c>
      <c r="E18" s="77">
        <f>ROUND(T3_data!E10,0)</f>
        <v>1</v>
      </c>
      <c r="F18" s="78">
        <f t="shared" si="5"/>
        <v>591</v>
      </c>
      <c r="G18" s="76">
        <f>ROUND(T3_data!C21,0)</f>
        <v>10</v>
      </c>
      <c r="H18" s="77">
        <f>ROUND(T3_data!D21,0)</f>
        <v>573</v>
      </c>
      <c r="I18" s="77">
        <f>ROUND(T3_data!E21,0)</f>
        <v>1</v>
      </c>
      <c r="J18" s="78">
        <f t="shared" si="6"/>
        <v>584</v>
      </c>
      <c r="K18" s="77">
        <f t="shared" si="7"/>
        <v>98.815566835871408</v>
      </c>
    </row>
    <row r="19" spans="2:11" ht="12.75" customHeight="1" x14ac:dyDescent="0.3">
      <c r="B19" s="24" t="s">
        <v>18</v>
      </c>
      <c r="C19" s="76">
        <f>ROUND(T3_data!C11,0)</f>
        <v>1170</v>
      </c>
      <c r="D19" s="77">
        <f>ROUND(T3_data!D11,0)</f>
        <v>82332</v>
      </c>
      <c r="E19" s="77">
        <f>ROUND(T3_data!E11,0)</f>
        <v>87</v>
      </c>
      <c r="F19" s="78">
        <f t="shared" si="5"/>
        <v>83589</v>
      </c>
      <c r="G19" s="76">
        <f>ROUND(T3_data!C22,0)</f>
        <v>1089</v>
      </c>
      <c r="H19" s="77">
        <f>ROUND(T3_data!D22,0)</f>
        <v>89002</v>
      </c>
      <c r="I19" s="77">
        <f>ROUND(T3_data!E22,0)</f>
        <v>185</v>
      </c>
      <c r="J19" s="78">
        <f t="shared" si="6"/>
        <v>90276</v>
      </c>
      <c r="K19" s="77">
        <f t="shared" si="7"/>
        <v>107.99985644044072</v>
      </c>
    </row>
    <row r="20" spans="2:11" x14ac:dyDescent="0.3">
      <c r="B20" s="24" t="s">
        <v>17</v>
      </c>
      <c r="C20" s="76">
        <f>ROUND(T3_data!C12,0)</f>
        <v>4732</v>
      </c>
      <c r="D20" s="77">
        <f>ROUND(T3_data!D12,0)</f>
        <v>66078</v>
      </c>
      <c r="E20" s="77">
        <f>ROUND(T3_data!E12,0)</f>
        <v>148</v>
      </c>
      <c r="F20" s="78">
        <f>C20+D20+E20</f>
        <v>70958</v>
      </c>
      <c r="G20" s="76">
        <f>ROUND(T3_data!C23,0)</f>
        <v>4710</v>
      </c>
      <c r="H20" s="77">
        <f>ROUND(T3_data!D23,0)</f>
        <v>76506</v>
      </c>
      <c r="I20" s="77">
        <f>ROUND(T3_data!E23,0)</f>
        <v>189</v>
      </c>
      <c r="J20" s="78">
        <f>G20+H20+I20</f>
        <v>81405</v>
      </c>
      <c r="K20" s="77">
        <f t="shared" si="7"/>
        <v>114.72279376532597</v>
      </c>
    </row>
    <row r="21" spans="2:11" x14ac:dyDescent="0.3">
      <c r="B21" s="48" t="s">
        <v>10</v>
      </c>
      <c r="C21" s="85">
        <f>SUM(C15:C20)</f>
        <v>8211</v>
      </c>
      <c r="D21" s="86">
        <f t="shared" ref="D21:E21" si="8">SUM(D15:D20)</f>
        <v>226279</v>
      </c>
      <c r="E21" s="86">
        <f t="shared" si="8"/>
        <v>396</v>
      </c>
      <c r="F21" s="87">
        <f>C21+D21+E21</f>
        <v>234886</v>
      </c>
      <c r="G21" s="85">
        <f>SUM(G15:G20)</f>
        <v>8055</v>
      </c>
      <c r="H21" s="86">
        <f t="shared" ref="H21:I21" si="9">SUM(H15:H20)</f>
        <v>250196</v>
      </c>
      <c r="I21" s="86">
        <f t="shared" si="9"/>
        <v>479</v>
      </c>
      <c r="J21" s="87">
        <f>G21+H21+I21</f>
        <v>258730</v>
      </c>
      <c r="K21" s="86">
        <f>IF(F21&lt;&gt;0,J21*100/F21,"-")</f>
        <v>110.15130744275946</v>
      </c>
    </row>
    <row r="22" spans="2:11" ht="14.4" thickBot="1" x14ac:dyDescent="0.35">
      <c r="B22" s="49" t="s">
        <v>62</v>
      </c>
      <c r="C22" s="88">
        <f>C13+C21</f>
        <v>8337</v>
      </c>
      <c r="D22" s="89">
        <f t="shared" ref="D22:E22" si="10">D13+D21</f>
        <v>230277</v>
      </c>
      <c r="E22" s="89">
        <f t="shared" si="10"/>
        <v>405</v>
      </c>
      <c r="F22" s="90">
        <f>C22+D22+E22</f>
        <v>239019</v>
      </c>
      <c r="G22" s="88">
        <f>G13+G21</f>
        <v>8183</v>
      </c>
      <c r="H22" s="89">
        <f t="shared" ref="H22:I22" si="11">H13+H21</f>
        <v>254595</v>
      </c>
      <c r="I22" s="89">
        <f t="shared" si="11"/>
        <v>484</v>
      </c>
      <c r="J22" s="90">
        <f>G22+H22+I22</f>
        <v>263262</v>
      </c>
      <c r="K22" s="89">
        <f>IF(F22&lt;&gt;0,J22*100/F22,"-")</f>
        <v>110.14270832025906</v>
      </c>
    </row>
  </sheetData>
  <mergeCells count="5">
    <mergeCell ref="B5:B6"/>
    <mergeCell ref="C5:F5"/>
    <mergeCell ref="G5:J5"/>
    <mergeCell ref="K5:K6"/>
    <mergeCell ref="B4:J4"/>
  </mergeCells>
  <pageMargins left="0.7" right="0.7" top="0.75" bottom="0.75" header="0.3" footer="0.3"/>
  <pageSetup paperSize="9" scale="82" orientation="portrait" verticalDpi="0" r:id="rId1"/>
  <colBreaks count="1" manualBreakCount="1">
    <brk id="11" max="1048575" man="1"/>
  </colBreaks>
  <ignoredErrors>
    <ignoredError sqref="F13:J14 F21:J22 F15:F20 J15:J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837D-3021-4BEA-AF3F-B18BBB518E03}">
  <dimension ref="A1:L31"/>
  <sheetViews>
    <sheetView showGridLines="0" topLeftCell="B1" zoomScaleNormal="100" workbookViewId="0">
      <selection activeCell="B3" sqref="B3:J23"/>
    </sheetView>
  </sheetViews>
  <sheetFormatPr defaultColWidth="9.21875" defaultRowHeight="14.4" outlineLevelRow="1" x14ac:dyDescent="0.3"/>
  <cols>
    <col min="1" max="1" width="5.44140625" hidden="1" customWidth="1"/>
    <col min="2" max="2" width="40.6640625" bestFit="1" customWidth="1"/>
    <col min="3" max="10" width="7.77734375" customWidth="1"/>
  </cols>
  <sheetData>
    <row r="1" spans="1:10" x14ac:dyDescent="0.3">
      <c r="B1" s="14" t="s">
        <v>50</v>
      </c>
      <c r="C1" s="14"/>
    </row>
    <row r="2" spans="1:10" ht="15.6" hidden="1" x14ac:dyDescent="0.3">
      <c r="A2" s="2"/>
      <c r="J2" s="3"/>
    </row>
    <row r="3" spans="1:10" ht="15" customHeight="1" x14ac:dyDescent="0.3">
      <c r="A3" s="2"/>
      <c r="B3" s="27" t="s">
        <v>195</v>
      </c>
      <c r="C3" s="27"/>
      <c r="D3" s="27"/>
      <c r="E3" s="27"/>
      <c r="F3" s="27"/>
      <c r="G3" s="27"/>
      <c r="H3" s="27"/>
      <c r="I3" s="27"/>
      <c r="J3" s="18" t="s">
        <v>11</v>
      </c>
    </row>
    <row r="4" spans="1:10" ht="15.6" x14ac:dyDescent="0.3">
      <c r="A4" s="2"/>
      <c r="B4" s="166" t="s">
        <v>5</v>
      </c>
      <c r="C4" s="175" t="str">
        <f>IF(MID(T4_data!A2,5,2)="12",MID(T4_data!A2,1,4) &amp; ".",MID(T4_data!A2,5,2)&amp;"/"&amp;MID(T4_data!A2,1,4)&amp; ".")</f>
        <v>2024.</v>
      </c>
      <c r="D4" s="176"/>
      <c r="E4" s="176"/>
      <c r="F4" s="177"/>
      <c r="G4" s="176" t="str">
        <f>IF(MID(T4_data!A26,5,2)="12",MID(T4_data!A26,1,4) &amp; ".",MID(T4_data!A26,5,2)&amp;"/"&amp;MID(T4_data!A26,1,4)&amp; ".")</f>
        <v>2025.</v>
      </c>
      <c r="H4" s="176"/>
      <c r="I4" s="176"/>
      <c r="J4" s="176"/>
    </row>
    <row r="5" spans="1:10" ht="27.6" customHeight="1" x14ac:dyDescent="0.3">
      <c r="A5" s="2"/>
      <c r="B5" s="166"/>
      <c r="C5" s="182" t="s">
        <v>19</v>
      </c>
      <c r="D5" s="183"/>
      <c r="E5" s="184" t="s">
        <v>27</v>
      </c>
      <c r="F5" s="184"/>
      <c r="G5" s="182" t="s">
        <v>19</v>
      </c>
      <c r="H5" s="183"/>
      <c r="I5" s="184" t="s">
        <v>27</v>
      </c>
      <c r="J5" s="184"/>
    </row>
    <row r="6" spans="1:10" ht="12" customHeight="1" x14ac:dyDescent="0.3">
      <c r="A6" s="2"/>
      <c r="B6" s="167"/>
      <c r="C6" s="139" t="s">
        <v>6</v>
      </c>
      <c r="D6" s="138" t="s">
        <v>7</v>
      </c>
      <c r="E6" s="140" t="s">
        <v>6</v>
      </c>
      <c r="F6" s="140" t="s">
        <v>7</v>
      </c>
      <c r="G6" s="139" t="s">
        <v>6</v>
      </c>
      <c r="H6" s="138" t="s">
        <v>7</v>
      </c>
      <c r="I6" s="140" t="s">
        <v>6</v>
      </c>
      <c r="J6" s="140" t="s">
        <v>7</v>
      </c>
    </row>
    <row r="7" spans="1:10" ht="15" customHeight="1" x14ac:dyDescent="0.3">
      <c r="A7" s="2"/>
      <c r="B7" s="141" t="s">
        <v>105</v>
      </c>
      <c r="C7" s="28"/>
      <c r="D7" s="29"/>
      <c r="E7" s="30"/>
      <c r="F7" s="30"/>
      <c r="G7" s="28"/>
      <c r="H7" s="29"/>
      <c r="I7" s="30"/>
      <c r="J7" s="30"/>
    </row>
    <row r="8" spans="1:10" ht="15" customHeight="1" x14ac:dyDescent="0.3">
      <c r="A8" s="2"/>
      <c r="B8" s="31" t="s">
        <v>28</v>
      </c>
      <c r="C8" s="92">
        <f>T4_data!H2</f>
        <v>12.041995999999999</v>
      </c>
      <c r="D8" s="93">
        <f>T4_data!I2</f>
        <v>25.309293</v>
      </c>
      <c r="E8" s="92">
        <f>T4_data!H14</f>
        <v>14.513780000000001</v>
      </c>
      <c r="F8" s="94">
        <f>T4_data!I14</f>
        <v>19.025859000000001</v>
      </c>
      <c r="G8" s="92">
        <f>T4_data!H26</f>
        <v>14.822945000000001</v>
      </c>
      <c r="H8" s="93">
        <f>T4_data!I26</f>
        <v>24.005894000000001</v>
      </c>
      <c r="I8" s="92">
        <f>T4_data!H38</f>
        <v>12.890304</v>
      </c>
      <c r="J8" s="94">
        <f>T4_data!I38</f>
        <v>17.029993000000001</v>
      </c>
    </row>
    <row r="9" spans="1:10" ht="15" customHeight="1" x14ac:dyDescent="0.3">
      <c r="A9" s="2"/>
      <c r="B9" s="31" t="s">
        <v>67</v>
      </c>
      <c r="C9" s="92">
        <f>T4_data!H3</f>
        <v>8.5817420000000002</v>
      </c>
      <c r="D9" s="93">
        <f>T4_data!I3</f>
        <v>23.493009000000001</v>
      </c>
      <c r="E9" s="92">
        <f>T4_data!H15</f>
        <v>13.912319999999999</v>
      </c>
      <c r="F9" s="94">
        <f>T4_data!I15</f>
        <v>18.579222000000001</v>
      </c>
      <c r="G9" s="92">
        <f>T4_data!H27</f>
        <v>9.4726300000000005</v>
      </c>
      <c r="H9" s="93">
        <f>T4_data!I27</f>
        <v>24.894062000000002</v>
      </c>
      <c r="I9" s="92">
        <f>T4_data!H39</f>
        <v>14.085732999999999</v>
      </c>
      <c r="J9" s="94">
        <f>T4_data!I39</f>
        <v>18.064402999999999</v>
      </c>
    </row>
    <row r="10" spans="1:10" ht="15" customHeight="1" x14ac:dyDescent="0.3">
      <c r="A10" s="2"/>
      <c r="B10" s="31" t="s">
        <v>68</v>
      </c>
      <c r="C10" s="92">
        <f>T4_data!H4</f>
        <v>16.936689000000001</v>
      </c>
      <c r="D10" s="93">
        <f>T4_data!I4</f>
        <v>21.094116</v>
      </c>
      <c r="E10" s="92">
        <f>T4_data!H16</f>
        <v>20.952179999999998</v>
      </c>
      <c r="F10" s="94">
        <f>T4_data!I16</f>
        <v>27.166143999999999</v>
      </c>
      <c r="G10" s="92">
        <f>T4_data!H28</f>
        <v>16.710159000000001</v>
      </c>
      <c r="H10" s="93">
        <f>T4_data!I28</f>
        <v>20.972314000000001</v>
      </c>
      <c r="I10" s="92">
        <f>T4_data!H40</f>
        <v>20.675502000000002</v>
      </c>
      <c r="J10" s="94">
        <f>T4_data!I40</f>
        <v>26.719895000000001</v>
      </c>
    </row>
    <row r="11" spans="1:10" ht="15" customHeight="1" x14ac:dyDescent="0.3">
      <c r="A11" s="2"/>
      <c r="B11" s="31" t="s">
        <v>69</v>
      </c>
      <c r="C11" s="92">
        <f>T4_data!H5</f>
        <v>11.457229</v>
      </c>
      <c r="D11" s="93">
        <f>T4_data!I5</f>
        <v>26.563524000000001</v>
      </c>
      <c r="E11" s="92">
        <f>T4_data!H17</f>
        <v>13.263529</v>
      </c>
      <c r="F11" s="94">
        <f>T4_data!I17</f>
        <v>18.809411000000001</v>
      </c>
      <c r="G11" s="92">
        <f>T4_data!H29</f>
        <v>12.157258000000001</v>
      </c>
      <c r="H11" s="93">
        <f>T4_data!I29</f>
        <v>24.784030000000001</v>
      </c>
      <c r="I11" s="92">
        <f>T4_data!H41</f>
        <v>12.992336999999999</v>
      </c>
      <c r="J11" s="94">
        <f>T4_data!I41</f>
        <v>20.868960999999999</v>
      </c>
    </row>
    <row r="12" spans="1:10" ht="15" customHeight="1" x14ac:dyDescent="0.3">
      <c r="A12" s="2"/>
      <c r="B12" s="31" t="s">
        <v>29</v>
      </c>
      <c r="C12" s="92">
        <f>T4_data!H6</f>
        <v>20.579138</v>
      </c>
      <c r="D12" s="93">
        <f>T4_data!I6</f>
        <v>28.395040000000002</v>
      </c>
      <c r="E12" s="92">
        <f>T4_data!H18</f>
        <v>20.439070999999998</v>
      </c>
      <c r="F12" s="94">
        <f>T4_data!I18</f>
        <v>26.814107</v>
      </c>
      <c r="G12" s="92">
        <f>T4_data!H30</f>
        <v>19.581161999999999</v>
      </c>
      <c r="H12" s="93">
        <f>T4_data!I30</f>
        <v>26.307307999999999</v>
      </c>
      <c r="I12" s="92">
        <f>T4_data!H42</f>
        <v>20.57591</v>
      </c>
      <c r="J12" s="94">
        <f>T4_data!I42</f>
        <v>25.803208999999999</v>
      </c>
    </row>
    <row r="13" spans="1:10" ht="15" customHeight="1" x14ac:dyDescent="0.3">
      <c r="A13" s="2"/>
      <c r="B13" s="31" t="s">
        <v>30</v>
      </c>
      <c r="C13" s="92">
        <f>T4_data!H7</f>
        <v>44.921616999999998</v>
      </c>
      <c r="D13" s="93">
        <f>T4_data!I7</f>
        <v>114.70875599999999</v>
      </c>
      <c r="E13" s="92">
        <f>T4_data!H19</f>
        <v>21.147224000000001</v>
      </c>
      <c r="F13" s="94">
        <f>T4_data!I19</f>
        <v>28.535008000000001</v>
      </c>
      <c r="G13" s="92">
        <f>T4_data!H31</f>
        <v>56.766326999999997</v>
      </c>
      <c r="H13" s="93">
        <f>T4_data!I31</f>
        <v>161.40932900000001</v>
      </c>
      <c r="I13" s="92">
        <f>T4_data!H43</f>
        <v>20.588681000000001</v>
      </c>
      <c r="J13" s="94">
        <f>T4_data!I43</f>
        <v>27.641283000000001</v>
      </c>
    </row>
    <row r="14" spans="1:10" ht="15.75" customHeight="1" x14ac:dyDescent="0.3">
      <c r="A14" s="2"/>
      <c r="B14" s="32" t="s">
        <v>106</v>
      </c>
      <c r="C14" s="147">
        <f>T4_data!K2</f>
        <v>32.013367763469084</v>
      </c>
      <c r="D14" s="148">
        <f>T4_data!L2</f>
        <v>78.017089135132949</v>
      </c>
      <c r="E14" s="147">
        <f>T4_data!K14</f>
        <v>20.767968075832016</v>
      </c>
      <c r="F14" s="149">
        <f>T4_data!L14</f>
        <v>27.624660224347284</v>
      </c>
      <c r="G14" s="147">
        <f>T4_data!K26</f>
        <v>42.317803006582757</v>
      </c>
      <c r="H14" s="148">
        <f>T4_data!L26</f>
        <v>114.28822870234747</v>
      </c>
      <c r="I14" s="147">
        <f>T4_data!K38</f>
        <v>20.411837737270112</v>
      </c>
      <c r="J14" s="149">
        <f>T4_data!L38</f>
        <v>26.871268135730109</v>
      </c>
    </row>
    <row r="15" spans="1:10" ht="15" customHeight="1" x14ac:dyDescent="0.3">
      <c r="A15" s="2"/>
      <c r="B15" s="141" t="s">
        <v>31</v>
      </c>
      <c r="C15" s="92"/>
      <c r="D15" s="93"/>
      <c r="E15" s="92"/>
      <c r="F15" s="93"/>
      <c r="G15" s="92"/>
      <c r="H15" s="93"/>
      <c r="I15" s="92"/>
      <c r="J15" s="94"/>
    </row>
    <row r="16" spans="1:10" ht="15" customHeight="1" x14ac:dyDescent="0.3">
      <c r="A16" s="2"/>
      <c r="B16" s="31" t="s">
        <v>28</v>
      </c>
      <c r="C16" s="92">
        <f>T4_data!H8</f>
        <v>18.579933</v>
      </c>
      <c r="D16" s="93">
        <f>T4_data!I8</f>
        <v>21.861706999999999</v>
      </c>
      <c r="E16" s="92">
        <f>T4_data!H20</f>
        <v>14.092200999999999</v>
      </c>
      <c r="F16" s="94">
        <f>T4_data!I20</f>
        <v>16.194009000000001</v>
      </c>
      <c r="G16" s="92">
        <f>T4_data!H32</f>
        <v>18.018324</v>
      </c>
      <c r="H16" s="93">
        <f>T4_data!I32</f>
        <v>20.947983000000001</v>
      </c>
      <c r="I16" s="92">
        <f>T4_data!H44</f>
        <v>12.434381</v>
      </c>
      <c r="J16" s="94">
        <f>T4_data!I44</f>
        <v>14.392007</v>
      </c>
    </row>
    <row r="17" spans="1:12" ht="15" customHeight="1" x14ac:dyDescent="0.3">
      <c r="A17" s="2"/>
      <c r="B17" s="31" t="s">
        <v>67</v>
      </c>
      <c r="C17" s="92">
        <f>T4_data!H9</f>
        <v>19.131495000000001</v>
      </c>
      <c r="D17" s="93">
        <f>T4_data!I9</f>
        <v>22.619727999999999</v>
      </c>
      <c r="E17" s="92">
        <f>T4_data!H21</f>
        <v>13.369752</v>
      </c>
      <c r="F17" s="94">
        <f>T4_data!I21</f>
        <v>15.328849</v>
      </c>
      <c r="G17" s="92">
        <f>T4_data!H33</f>
        <v>17.947369999999999</v>
      </c>
      <c r="H17" s="93">
        <f>T4_data!I33</f>
        <v>20.951506999999999</v>
      </c>
      <c r="I17" s="92">
        <f>T4_data!H45</f>
        <v>12.575555</v>
      </c>
      <c r="J17" s="94">
        <f>T4_data!I45</f>
        <v>14.579784999999999</v>
      </c>
    </row>
    <row r="18" spans="1:12" ht="15" customHeight="1" x14ac:dyDescent="0.3">
      <c r="A18" s="2"/>
      <c r="B18" s="31" t="s">
        <v>68</v>
      </c>
      <c r="C18" s="92">
        <f>T4_data!H10</f>
        <v>17.184640000000002</v>
      </c>
      <c r="D18" s="93">
        <f>T4_data!I10</f>
        <v>19.849968000000001</v>
      </c>
      <c r="E18" s="92">
        <f>T4_data!H22</f>
        <v>18.480377000000001</v>
      </c>
      <c r="F18" s="94">
        <f>T4_data!I22</f>
        <v>21.246175000000001</v>
      </c>
      <c r="G18" s="92">
        <f>T4_data!H34</f>
        <v>17.084139</v>
      </c>
      <c r="H18" s="93">
        <f>T4_data!I34</f>
        <v>19.656766000000001</v>
      </c>
      <c r="I18" s="92">
        <f>T4_data!H46</f>
        <v>18.527439999999999</v>
      </c>
      <c r="J18" s="94">
        <f>T4_data!I46</f>
        <v>21.206399999999999</v>
      </c>
    </row>
    <row r="19" spans="1:12" ht="15" customHeight="1" x14ac:dyDescent="0.3">
      <c r="A19" s="2"/>
      <c r="B19" s="31" t="s">
        <v>69</v>
      </c>
      <c r="C19" s="92">
        <f>T4_data!H11</f>
        <v>19.454335</v>
      </c>
      <c r="D19" s="93">
        <f>T4_data!I11</f>
        <v>23.566766999999999</v>
      </c>
      <c r="E19" s="92">
        <f>T4_data!H23</f>
        <v>14.224667</v>
      </c>
      <c r="F19" s="94">
        <f>T4_data!I23</f>
        <v>16.282968</v>
      </c>
      <c r="G19" s="92">
        <f>T4_data!H35</f>
        <v>19.073271999999999</v>
      </c>
      <c r="H19" s="93">
        <f>T4_data!I35</f>
        <v>22.428173000000001</v>
      </c>
      <c r="I19" s="92">
        <f>T4_data!H47</f>
        <v>13.777404000000001</v>
      </c>
      <c r="J19" s="94">
        <f>T4_data!I47</f>
        <v>15.670555</v>
      </c>
    </row>
    <row r="20" spans="1:12" ht="15" customHeight="1" x14ac:dyDescent="0.3">
      <c r="A20" s="2"/>
      <c r="B20" s="31" t="s">
        <v>29</v>
      </c>
      <c r="C20" s="92">
        <f>T4_data!H12</f>
        <v>18.645257999999998</v>
      </c>
      <c r="D20" s="93">
        <f>T4_data!I12</f>
        <v>22.033747000000002</v>
      </c>
      <c r="E20" s="92">
        <f>T4_data!H24</f>
        <v>19.144649000000001</v>
      </c>
      <c r="F20" s="94">
        <f>T4_data!I24</f>
        <v>22.220139</v>
      </c>
      <c r="G20" s="92">
        <f>T4_data!H36</f>
        <v>19.057884999999999</v>
      </c>
      <c r="H20" s="93">
        <f>T4_data!I36</f>
        <v>22.620633999999999</v>
      </c>
      <c r="I20" s="92">
        <f>T4_data!H48</f>
        <v>19.377469999999999</v>
      </c>
      <c r="J20" s="94">
        <f>T4_data!I48</f>
        <v>22.392876000000001</v>
      </c>
    </row>
    <row r="21" spans="1:12" ht="15" customHeight="1" x14ac:dyDescent="0.3">
      <c r="A21" s="2"/>
      <c r="B21" s="31" t="s">
        <v>30</v>
      </c>
      <c r="C21" s="130">
        <f>T4_data!H13</f>
        <v>20.569233000000001</v>
      </c>
      <c r="D21" s="135">
        <f>T4_data!I13</f>
        <v>26.368334000000001</v>
      </c>
      <c r="E21" s="130">
        <f>T4_data!H25</f>
        <v>20.266822999999999</v>
      </c>
      <c r="F21" s="136">
        <f>T4_data!I25</f>
        <v>24.110047000000002</v>
      </c>
      <c r="G21" s="130">
        <f>T4_data!H37</f>
        <v>21.165085000000001</v>
      </c>
      <c r="H21" s="135">
        <f>T4_data!I37</f>
        <v>28.374905999999999</v>
      </c>
      <c r="I21" s="130">
        <f>T4_data!H49</f>
        <v>20.434397000000001</v>
      </c>
      <c r="J21" s="136">
        <f>T4_data!I49</f>
        <v>24.181144</v>
      </c>
    </row>
    <row r="22" spans="1:12" ht="14.25" customHeight="1" x14ac:dyDescent="0.3">
      <c r="A22" s="2"/>
      <c r="B22" s="32" t="s">
        <v>106</v>
      </c>
      <c r="C22" s="147">
        <f>T4_data!M2</f>
        <v>19.494968334558614</v>
      </c>
      <c r="D22" s="150">
        <f>T4_data!N2</f>
        <v>24.123507143482012</v>
      </c>
      <c r="E22" s="147">
        <f>T4_data!M14</f>
        <v>19.129613713101215</v>
      </c>
      <c r="F22" s="151">
        <f>T4_data!N14</f>
        <v>22.329263889649248</v>
      </c>
      <c r="G22" s="147">
        <f>T4_data!M26</f>
        <v>19.768105628993247</v>
      </c>
      <c r="H22" s="150">
        <f>T4_data!N26</f>
        <v>25.193611880893595</v>
      </c>
      <c r="I22" s="147">
        <f>T4_data!M38</f>
        <v>19.215162992636444</v>
      </c>
      <c r="J22" s="151">
        <f>T4_data!N38</f>
        <v>22.345856104180626</v>
      </c>
    </row>
    <row r="23" spans="1:12" ht="15.75" customHeight="1" thickBot="1" x14ac:dyDescent="0.35">
      <c r="A23" s="2"/>
      <c r="B23" s="33" t="s">
        <v>107</v>
      </c>
      <c r="C23" s="152">
        <f>T4_data!O2</f>
        <v>21.773338318605052</v>
      </c>
      <c r="D23" s="153">
        <f>T4_data!P2</f>
        <v>33.932230713920916</v>
      </c>
      <c r="E23" s="152">
        <f>T4_data!O14</f>
        <v>19.275418957910205</v>
      </c>
      <c r="F23" s="154">
        <f>T4_data!P14</f>
        <v>22.800527357739483</v>
      </c>
      <c r="G23" s="152">
        <f>T4_data!O26</f>
        <v>23.672208964711878</v>
      </c>
      <c r="H23" s="153">
        <f>T4_data!P26</f>
        <v>40.618856171439973</v>
      </c>
      <c r="I23" s="152">
        <f>T4_data!O38</f>
        <v>19.312124994816429</v>
      </c>
      <c r="J23" s="154">
        <f>T4_data!P38</f>
        <v>22.712533025571464</v>
      </c>
    </row>
    <row r="24" spans="1:12" ht="15.6" x14ac:dyDescent="0.3">
      <c r="A24" s="2"/>
    </row>
    <row r="25" spans="1:12" x14ac:dyDescent="0.3">
      <c r="A25" s="38"/>
    </row>
    <row r="26" spans="1:12" hidden="1" outlineLevel="1" x14ac:dyDescent="0.3"/>
    <row r="27" spans="1:12" hidden="1" outlineLevel="1" x14ac:dyDescent="0.3">
      <c r="B27" s="181" t="s">
        <v>97</v>
      </c>
      <c r="C27" s="181"/>
      <c r="D27" s="181"/>
      <c r="E27" s="181"/>
      <c r="F27" s="181"/>
      <c r="G27" s="181"/>
      <c r="H27" s="181"/>
      <c r="I27" s="181"/>
      <c r="J27" s="181"/>
      <c r="K27" s="131">
        <f>IF(COUNTIF(C28:J30,"Грешка")=0,0,COUNTIF(C28:J30,"Грешка"))</f>
        <v>0</v>
      </c>
      <c r="L27" s="132" t="s">
        <v>98</v>
      </c>
    </row>
    <row r="28" spans="1:12" hidden="1" outlineLevel="1" x14ac:dyDescent="0.3">
      <c r="B28" s="133" t="s">
        <v>99</v>
      </c>
      <c r="C28" s="134" t="str">
        <f>IF(OR(C14&gt;MAX(C8:C13),C14&lt;MIN(C8:C13)),"Грешка", "ок")</f>
        <v>ок</v>
      </c>
      <c r="D28" s="134" t="str">
        <f t="shared" ref="D28:I28" si="0">IF(OR(D14&gt;MAX(D8:D13),D14&lt;MIN(D8:D13)),"Грешка", "ок")</f>
        <v>ок</v>
      </c>
      <c r="E28" s="134" t="str">
        <f t="shared" si="0"/>
        <v>ок</v>
      </c>
      <c r="F28" s="134" t="str">
        <f t="shared" si="0"/>
        <v>ок</v>
      </c>
      <c r="G28" s="134" t="str">
        <f t="shared" si="0"/>
        <v>ок</v>
      </c>
      <c r="H28" s="134" t="str">
        <f t="shared" si="0"/>
        <v>ок</v>
      </c>
      <c r="I28" s="134" t="str">
        <f t="shared" si="0"/>
        <v>ок</v>
      </c>
      <c r="J28" s="134" t="str">
        <f>IF(OR(J14&gt;MAX(J8:J13),J14&lt;MIN(J8:J13)),"Грешка", "ок")</f>
        <v>ок</v>
      </c>
      <c r="K28" s="134"/>
      <c r="L28" s="134"/>
    </row>
    <row r="29" spans="1:12" hidden="1" outlineLevel="1" x14ac:dyDescent="0.3">
      <c r="B29" s="133" t="s">
        <v>100</v>
      </c>
      <c r="C29" s="134" t="str">
        <f>IF(OR(C22&gt;MAX(C16:C21),C22&lt;MIN(C16:C21)),"Грешка", "ок")</f>
        <v>ок</v>
      </c>
      <c r="D29" s="134" t="str">
        <f t="shared" ref="D29:I29" si="1">IF(OR(D22&gt;MAX(D16:D21),D22&lt;MIN(D16:D21)),"Грешка", "ок")</f>
        <v>ок</v>
      </c>
      <c r="E29" s="134" t="str">
        <f t="shared" si="1"/>
        <v>ок</v>
      </c>
      <c r="F29" s="134" t="str">
        <f t="shared" si="1"/>
        <v>ок</v>
      </c>
      <c r="G29" s="134" t="str">
        <f t="shared" si="1"/>
        <v>ок</v>
      </c>
      <c r="H29" s="134" t="str">
        <f t="shared" si="1"/>
        <v>ок</v>
      </c>
      <c r="I29" s="134" t="str">
        <f t="shared" si="1"/>
        <v>ок</v>
      </c>
      <c r="J29" s="134" t="str">
        <f>IF(OR(J22&gt;MAX(J16:J21),J22&lt;MIN(J16:J21)),"Грешка", "ок")</f>
        <v>ок</v>
      </c>
      <c r="K29" s="134"/>
      <c r="L29" s="134"/>
    </row>
    <row r="30" spans="1:12" hidden="1" outlineLevel="1" x14ac:dyDescent="0.3">
      <c r="B30" s="133" t="s">
        <v>101</v>
      </c>
      <c r="C30" s="134" t="str">
        <f>IF(OR(C23&gt;MAX(C14,C22),C23&lt;MIN(C14,C22)),"Грешка", "ок")</f>
        <v>ок</v>
      </c>
      <c r="D30" s="134" t="str">
        <f t="shared" ref="D30:I30" si="2">IF(OR(D23&gt;MAX(D14,D22),D23&lt;MIN(D14,D22)),"Грешка", "ок")</f>
        <v>ок</v>
      </c>
      <c r="E30" s="134" t="str">
        <f t="shared" si="2"/>
        <v>ок</v>
      </c>
      <c r="F30" s="134" t="str">
        <f t="shared" si="2"/>
        <v>ок</v>
      </c>
      <c r="G30" s="134" t="str">
        <f t="shared" si="2"/>
        <v>ок</v>
      </c>
      <c r="H30" s="134" t="str">
        <f t="shared" si="2"/>
        <v>ок</v>
      </c>
      <c r="I30" s="134" t="str">
        <f t="shared" si="2"/>
        <v>ок</v>
      </c>
      <c r="J30" s="134" t="str">
        <f>IF(OR(J23&gt;MAX(J14,J22),J23&lt;MIN(J14,J22)),"Грешка", "ок")</f>
        <v>ок</v>
      </c>
      <c r="K30" s="134"/>
      <c r="L30" s="134"/>
    </row>
    <row r="31" spans="1:12" collapsed="1" x14ac:dyDescent="0.3"/>
  </sheetData>
  <mergeCells count="8">
    <mergeCell ref="B27:J27"/>
    <mergeCell ref="B4:B6"/>
    <mergeCell ref="C4:F4"/>
    <mergeCell ref="G4:J4"/>
    <mergeCell ref="C5:D5"/>
    <mergeCell ref="E5:F5"/>
    <mergeCell ref="G5:H5"/>
    <mergeCell ref="I5:J5"/>
  </mergeCells>
  <conditionalFormatting sqref="C8:C23">
    <cfRule type="cellIs" dxfId="10" priority="4" operator="greaterThan">
      <formula>D8</formula>
    </cfRule>
  </conditionalFormatting>
  <conditionalFormatting sqref="C28:J30">
    <cfRule type="containsText" dxfId="9" priority="26" operator="containsText" text="Грешка">
      <formula>NOT(ISERROR(SEARCH("Грешка",C28)))</formula>
    </cfRule>
    <cfRule type="containsText" dxfId="8" priority="27" operator="containsText" text="ок">
      <formula>NOT(ISERROR(SEARCH("ок",C28)))</formula>
    </cfRule>
  </conditionalFormatting>
  <conditionalFormatting sqref="E8:E23">
    <cfRule type="cellIs" dxfId="7" priority="3" operator="greaterThan">
      <formula>F8</formula>
    </cfRule>
  </conditionalFormatting>
  <conditionalFormatting sqref="G8:G23">
    <cfRule type="cellIs" dxfId="6" priority="2" operator="greaterThan">
      <formula>H8</formula>
    </cfRule>
  </conditionalFormatting>
  <conditionalFormatting sqref="I8:I23">
    <cfRule type="cellIs" dxfId="5" priority="1" operator="greaterThan">
      <formula>J8</formula>
    </cfRule>
  </conditionalFormatting>
  <conditionalFormatting sqref="K27">
    <cfRule type="cellIs" dxfId="4" priority="25" operator="greaterThan">
      <formula>0</formula>
    </cfRule>
  </conditionalFormatting>
  <pageMargins left="0.7" right="0.7" top="0.75" bottom="0.75" header="0.3" footer="0.3"/>
  <pageSetup paperSize="9" scale="7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4DC4-9851-4504-B616-5129AC95E3C2}">
  <dimension ref="A1:J20"/>
  <sheetViews>
    <sheetView showGridLines="0" zoomScaleNormal="100" workbookViewId="0">
      <selection activeCell="A3" sqref="A3:J19"/>
    </sheetView>
  </sheetViews>
  <sheetFormatPr defaultColWidth="9.21875" defaultRowHeight="13.8" x14ac:dyDescent="0.3"/>
  <cols>
    <col min="1" max="1" width="38.77734375" style="40" customWidth="1"/>
    <col min="2" max="2" width="8.77734375" style="40" bestFit="1" customWidth="1"/>
    <col min="3" max="3" width="6.21875" style="40" bestFit="1" customWidth="1"/>
    <col min="4" max="4" width="8.77734375" style="40" bestFit="1" customWidth="1"/>
    <col min="5" max="5" width="6.21875" style="40" bestFit="1" customWidth="1"/>
    <col min="6" max="6" width="8.77734375" style="40" bestFit="1" customWidth="1"/>
    <col min="7" max="7" width="6.21875" style="40" bestFit="1" customWidth="1"/>
    <col min="8" max="8" width="8.77734375" style="40" bestFit="1" customWidth="1"/>
    <col min="9" max="9" width="6.21875" style="40" bestFit="1" customWidth="1"/>
    <col min="10" max="10" width="10.77734375" style="40" customWidth="1"/>
    <col min="11" max="16384" width="9.21875" style="40"/>
  </cols>
  <sheetData>
    <row r="1" spans="1:10" x14ac:dyDescent="0.3">
      <c r="A1" s="41" t="s">
        <v>47</v>
      </c>
    </row>
    <row r="2" spans="1:10" hidden="1" x14ac:dyDescent="0.3"/>
    <row r="3" spans="1:10" x14ac:dyDescent="0.3">
      <c r="A3" s="27" t="s">
        <v>194</v>
      </c>
      <c r="B3" s="27"/>
      <c r="C3" s="27"/>
      <c r="D3" s="27"/>
      <c r="E3" s="27"/>
      <c r="F3" s="27"/>
      <c r="G3" s="27"/>
      <c r="H3" s="27"/>
      <c r="I3" s="27"/>
      <c r="J3" s="18" t="s">
        <v>63</v>
      </c>
    </row>
    <row r="4" spans="1:10" x14ac:dyDescent="0.3">
      <c r="A4" s="156" t="s">
        <v>5</v>
      </c>
      <c r="B4" s="158" t="str">
        <f>IF(MID(TEXT(T5_data!A1,"dd.mm.yyyy"),4,2)="12",MID(TEXT(T5_data!A1,"dd.mm.yyyy"),7,4) &amp; ".",MID(TEXT(T5_data!A1,"dd.mm.yyyy"),4,2)&amp;"/"&amp;MID(TEXT(T5_data!A1,"dd.mm.yyyy"),7,4)&amp; ".")</f>
        <v>2024.</v>
      </c>
      <c r="C4" s="159"/>
      <c r="D4" s="159"/>
      <c r="E4" s="160"/>
      <c r="F4" s="158" t="str">
        <f>IF(MID(TEXT(T5_data!C1,"dd.mm.yyyy"),4,2)="12",MID(TEXT(T5_data!C1,"dd.mm.yyyy"),7,4) &amp; ".",MID(TEXT(T5_data!C1,"dd.mm.yyyy"),4,2)&amp;"/"&amp;MID(TEXT(T5_data!C1,"dd.mm.yyyy"),7,4)&amp; ".")</f>
        <v>2025.</v>
      </c>
      <c r="G4" s="159"/>
      <c r="H4" s="159"/>
      <c r="I4" s="160"/>
      <c r="J4" s="161" t="str">
        <f>IF(LEN(F4)&gt;5,"Индекс " &amp; MID(F4,1,2) &amp; "-" &amp; MID(F4,4,5) &amp; "/" &amp; B4,"Индекс " &amp; F4 &amp; "/" &amp; B4)</f>
        <v>Индекс 2025./2024.</v>
      </c>
    </row>
    <row r="5" spans="1:10" x14ac:dyDescent="0.3">
      <c r="A5" s="157"/>
      <c r="B5" s="143" t="s">
        <v>8</v>
      </c>
      <c r="C5" s="144" t="s">
        <v>32</v>
      </c>
      <c r="D5" s="144" t="s">
        <v>10</v>
      </c>
      <c r="E5" s="142" t="s">
        <v>11</v>
      </c>
      <c r="F5" s="143" t="s">
        <v>8</v>
      </c>
      <c r="G5" s="144" t="s">
        <v>32</v>
      </c>
      <c r="H5" s="144" t="s">
        <v>10</v>
      </c>
      <c r="I5" s="142" t="s">
        <v>11</v>
      </c>
      <c r="J5" s="162"/>
    </row>
    <row r="6" spans="1:10" x14ac:dyDescent="0.3">
      <c r="A6" s="145" t="s">
        <v>39</v>
      </c>
      <c r="B6" s="68"/>
      <c r="C6" s="69"/>
      <c r="D6" s="69"/>
      <c r="E6" s="70"/>
      <c r="F6" s="68"/>
      <c r="G6" s="69"/>
      <c r="H6" s="69"/>
      <c r="I6" s="70"/>
      <c r="J6" s="69"/>
    </row>
    <row r="7" spans="1:10" x14ac:dyDescent="0.3">
      <c r="A7" s="71" t="s">
        <v>2</v>
      </c>
      <c r="B7" s="95">
        <f>ROUND(T5_data!A3,0)</f>
        <v>149693</v>
      </c>
      <c r="C7" s="96">
        <f>ROUND(T5_data!B3,0)</f>
        <v>202</v>
      </c>
      <c r="D7" s="97">
        <f>B7+C7</f>
        <v>149895</v>
      </c>
      <c r="E7" s="98">
        <f>IF(D$10&lt;&gt;0,ROUND(D7*100/D$10,0),"-")+1</f>
        <v>99</v>
      </c>
      <c r="F7" s="95">
        <f>ROUND(T5_data!C3,0)</f>
        <v>164796</v>
      </c>
      <c r="G7" s="96">
        <f>ROUND(T5_data!D3,0)</f>
        <v>0</v>
      </c>
      <c r="H7" s="97">
        <f>F7+G7</f>
        <v>164796</v>
      </c>
      <c r="I7" s="98">
        <f>IF(H$10&lt;&gt;0,ROUND(H7*100/H$10,0),"-")</f>
        <v>98</v>
      </c>
      <c r="J7" s="97">
        <f>IF(D7&lt;&gt;0,H7*100/D7,"-")</f>
        <v>109.94095867106975</v>
      </c>
    </row>
    <row r="8" spans="1:10" x14ac:dyDescent="0.3">
      <c r="A8" s="71" t="s">
        <v>3</v>
      </c>
      <c r="B8" s="95">
        <f>ROUND(T5_data!A4,0)</f>
        <v>1742</v>
      </c>
      <c r="C8" s="96">
        <f>ROUND(T5_data!B4,0)</f>
        <v>19</v>
      </c>
      <c r="D8" s="97">
        <f>B8+C8</f>
        <v>1761</v>
      </c>
      <c r="E8" s="98">
        <f>IF(D$10&lt;&gt;0,ROUND(D8*100/D$10,0),"-")</f>
        <v>1</v>
      </c>
      <c r="F8" s="95">
        <f>ROUND(T5_data!C4,0)</f>
        <v>1960</v>
      </c>
      <c r="G8" s="96">
        <f>ROUND(T5_data!D4,0)</f>
        <v>0</v>
      </c>
      <c r="H8" s="97">
        <f>F8+G8</f>
        <v>1960</v>
      </c>
      <c r="I8" s="98">
        <f>IF(H$10&lt;&gt;0,ROUND(H8*100/H$10,0),"-")</f>
        <v>1</v>
      </c>
      <c r="J8" s="97">
        <f>IF(D8&lt;&gt;0,H8*100/D8,"-")</f>
        <v>111.30039750141965</v>
      </c>
    </row>
    <row r="9" spans="1:10" x14ac:dyDescent="0.3">
      <c r="A9" s="71" t="s">
        <v>94</v>
      </c>
      <c r="B9" s="95">
        <f>ROUND(T5_data!A5,0)</f>
        <v>568</v>
      </c>
      <c r="C9" s="96">
        <f>ROUND(T5_data!B5,0)</f>
        <v>11</v>
      </c>
      <c r="D9" s="97">
        <f>B9+C9</f>
        <v>579</v>
      </c>
      <c r="E9" s="98">
        <f>IF(D$10&lt;&gt;0,ROUND(D9*100/D$10,0),"-")</f>
        <v>0</v>
      </c>
      <c r="F9" s="95">
        <f>ROUND(T5_data!C5,0)</f>
        <v>1639</v>
      </c>
      <c r="G9" s="96">
        <f>ROUND(T5_data!D5,0)</f>
        <v>0</v>
      </c>
      <c r="H9" s="97">
        <f>F9+G9</f>
        <v>1639</v>
      </c>
      <c r="I9" s="98">
        <f>IF(H$10&lt;&gt;0,ROUND(H9*100/H$10,0),"-")</f>
        <v>1</v>
      </c>
      <c r="J9" s="97">
        <f>IF(D9&lt;&gt;0,H9*100/D9,"-")</f>
        <v>283.07426597582037</v>
      </c>
    </row>
    <row r="10" spans="1:10" x14ac:dyDescent="0.3">
      <c r="A10" s="72" t="s">
        <v>40</v>
      </c>
      <c r="B10" s="99">
        <f>B7+B8+B9</f>
        <v>152003</v>
      </c>
      <c r="C10" s="100">
        <f>C7+C8+C9</f>
        <v>232</v>
      </c>
      <c r="D10" s="100">
        <f>SUM(D7:D9)</f>
        <v>152235</v>
      </c>
      <c r="E10" s="101">
        <f>SUM(E7:E9)</f>
        <v>100</v>
      </c>
      <c r="F10" s="99">
        <f>F7+F8+F9</f>
        <v>168395</v>
      </c>
      <c r="G10" s="100">
        <f>G7+G8+G9</f>
        <v>0</v>
      </c>
      <c r="H10" s="100">
        <f>F10+G10</f>
        <v>168395</v>
      </c>
      <c r="I10" s="101">
        <f>SUM(I7:I9)</f>
        <v>100</v>
      </c>
      <c r="J10" s="100">
        <f>IF(D10&lt;&gt;0,H10*100/D10,"-")</f>
        <v>110.61516733996781</v>
      </c>
    </row>
    <row r="11" spans="1:10" x14ac:dyDescent="0.3">
      <c r="A11" s="145" t="s">
        <v>33</v>
      </c>
      <c r="B11" s="102"/>
      <c r="C11" s="103"/>
      <c r="D11" s="103"/>
      <c r="E11" s="104"/>
      <c r="F11" s="102"/>
      <c r="G11" s="103"/>
      <c r="H11" s="103"/>
      <c r="I11" s="104"/>
      <c r="J11" s="97"/>
    </row>
    <row r="12" spans="1:10" x14ac:dyDescent="0.3">
      <c r="A12" s="71" t="s">
        <v>4</v>
      </c>
      <c r="B12" s="95">
        <f>ROUND(T5_data!A6,0)</f>
        <v>27115</v>
      </c>
      <c r="C12" s="96">
        <f>ROUND(T5_data!B6,0)</f>
        <v>64</v>
      </c>
      <c r="D12" s="97">
        <f>B12+C12</f>
        <v>27179</v>
      </c>
      <c r="E12" s="98">
        <f>IF(D$16&lt;&gt;0,ROUND(D12*100/D$16,0),"-")</f>
        <v>29</v>
      </c>
      <c r="F12" s="95">
        <f>ROUND(T5_data!C6,0)</f>
        <v>36364</v>
      </c>
      <c r="G12" s="96">
        <f>ROUND(T5_data!D6,0)</f>
        <v>0</v>
      </c>
      <c r="H12" s="97">
        <f>F12+G12</f>
        <v>36364</v>
      </c>
      <c r="I12" s="98">
        <f>IF(H$16&lt;&gt;0,ROUND(H12*100/H$16,0),"-")</f>
        <v>30</v>
      </c>
      <c r="J12" s="97">
        <f t="shared" ref="J12:J19" si="0">IF(D12&lt;&gt;0,H12*100/D12,"-")</f>
        <v>133.79447367452812</v>
      </c>
    </row>
    <row r="13" spans="1:10" x14ac:dyDescent="0.3">
      <c r="A13" s="71" t="s">
        <v>34</v>
      </c>
      <c r="B13" s="95">
        <f>ROUND(T5_data!A7,0)</f>
        <v>61356</v>
      </c>
      <c r="C13" s="96">
        <f>ROUND(T5_data!B7,0)</f>
        <v>597</v>
      </c>
      <c r="D13" s="97">
        <f>B13+C13</f>
        <v>61953</v>
      </c>
      <c r="E13" s="98">
        <f>IF(D$16&lt;&gt;0,ROUND(D13*100/D$16,0),"-")</f>
        <v>66</v>
      </c>
      <c r="F13" s="95">
        <f>ROUND(T5_data!C7,0)</f>
        <v>74410</v>
      </c>
      <c r="G13" s="96">
        <f>ROUND(T5_data!D7,0)</f>
        <v>0</v>
      </c>
      <c r="H13" s="97">
        <f>F13+G13</f>
        <v>74410</v>
      </c>
      <c r="I13" s="98">
        <f>IF(H$16&lt;&gt;0,ROUND(H13*100/H$16,0),"-")</f>
        <v>61</v>
      </c>
      <c r="J13" s="97">
        <f t="shared" si="0"/>
        <v>120.10717802204897</v>
      </c>
    </row>
    <row r="14" spans="1:10" ht="27.6" x14ac:dyDescent="0.3">
      <c r="A14" s="71" t="s">
        <v>70</v>
      </c>
      <c r="B14" s="95">
        <f>ROUND(T5_data!A8,0)</f>
        <v>4826</v>
      </c>
      <c r="C14" s="96">
        <f>ROUND(T5_data!B8,0)</f>
        <v>-3</v>
      </c>
      <c r="D14" s="97">
        <f>B14+C14</f>
        <v>4823</v>
      </c>
      <c r="E14" s="98">
        <f>IF(D$16&lt;&gt;0,ROUND(D14*100/D$16,0),"-")</f>
        <v>5</v>
      </c>
      <c r="F14" s="95">
        <f>ROUND(T5_data!C8,0)</f>
        <v>9507</v>
      </c>
      <c r="G14" s="96">
        <f>ROUND(T5_data!D8,0)</f>
        <v>0</v>
      </c>
      <c r="H14" s="97">
        <f>F14+G14</f>
        <v>9507</v>
      </c>
      <c r="I14" s="98">
        <f>IF(H$16&lt;&gt;0,ROUND(H14*100/H$16,0),"-")</f>
        <v>8</v>
      </c>
      <c r="J14" s="97">
        <f t="shared" si="0"/>
        <v>197.11797636325937</v>
      </c>
    </row>
    <row r="15" spans="1:10" x14ac:dyDescent="0.3">
      <c r="A15" s="71" t="s">
        <v>95</v>
      </c>
      <c r="B15" s="95">
        <f>ROUND(T5_data!A9,0)</f>
        <v>226</v>
      </c>
      <c r="C15" s="96">
        <f>ROUND(T5_data!B9,0)</f>
        <v>14</v>
      </c>
      <c r="D15" s="97">
        <f>B15+C15</f>
        <v>240</v>
      </c>
      <c r="E15" s="98">
        <f>IF(D$16&lt;&gt;0,ROUND(D15*100/D$16,0),"-")</f>
        <v>0</v>
      </c>
      <c r="F15" s="95">
        <f>ROUND(T5_data!C9,0)</f>
        <v>1399</v>
      </c>
      <c r="G15" s="96">
        <f>ROUND(T5_data!D9,0)</f>
        <v>0</v>
      </c>
      <c r="H15" s="97">
        <f>F15+G15</f>
        <v>1399</v>
      </c>
      <c r="I15" s="98">
        <f>IF(H$16&lt;&gt;0,ROUND(H15*100/H$16,0),"-")</f>
        <v>1</v>
      </c>
      <c r="J15" s="97">
        <f t="shared" si="0"/>
        <v>582.91666666666663</v>
      </c>
    </row>
    <row r="16" spans="1:10" x14ac:dyDescent="0.3">
      <c r="A16" s="72" t="s">
        <v>41</v>
      </c>
      <c r="B16" s="99">
        <f>SUM(B12:B15)</f>
        <v>93523</v>
      </c>
      <c r="C16" s="100">
        <f>SUM(C12:C15)</f>
        <v>672</v>
      </c>
      <c r="D16" s="100">
        <f>SUM(B16:C16)</f>
        <v>94195</v>
      </c>
      <c r="E16" s="101">
        <f>SUM(E12:E15)</f>
        <v>100</v>
      </c>
      <c r="F16" s="99">
        <f>SUM(F12:F15)</f>
        <v>121680</v>
      </c>
      <c r="G16" s="100">
        <f>SUM(G12:G15)</f>
        <v>0</v>
      </c>
      <c r="H16" s="100">
        <f>SUM(H12:H15)</f>
        <v>121680</v>
      </c>
      <c r="I16" s="101">
        <f>SUM(I12:I15)</f>
        <v>100</v>
      </c>
      <c r="J16" s="100">
        <f t="shared" si="0"/>
        <v>129.17883114815012</v>
      </c>
    </row>
    <row r="17" spans="1:10" ht="27.6" x14ac:dyDescent="0.3">
      <c r="A17" s="146" t="s">
        <v>108</v>
      </c>
      <c r="B17" s="95">
        <f>B10-B16</f>
        <v>58480</v>
      </c>
      <c r="C17" s="96">
        <f>C10-C16</f>
        <v>-440</v>
      </c>
      <c r="D17" s="97">
        <f>B17+C17</f>
        <v>58040</v>
      </c>
      <c r="E17" s="98"/>
      <c r="F17" s="95">
        <f>F10-F16</f>
        <v>46715</v>
      </c>
      <c r="G17" s="96">
        <f>G10-G16</f>
        <v>0</v>
      </c>
      <c r="H17" s="97">
        <f>H10-H16</f>
        <v>46715</v>
      </c>
      <c r="I17" s="98"/>
      <c r="J17" s="97">
        <f t="shared" si="0"/>
        <v>80.487594762232945</v>
      </c>
    </row>
    <row r="18" spans="1:10" x14ac:dyDescent="0.3">
      <c r="A18" s="71" t="s">
        <v>42</v>
      </c>
      <c r="B18" s="105">
        <f>ROUND(T5_data!A10,0)</f>
        <v>6300</v>
      </c>
      <c r="C18" s="96">
        <f>ROUND(T5_data!B10,0)</f>
        <v>0</v>
      </c>
      <c r="D18" s="97">
        <f>B18+C18</f>
        <v>6300</v>
      </c>
      <c r="E18" s="98"/>
      <c r="F18" s="105">
        <f>ROUND(T5_data!C10,0)</f>
        <v>5563</v>
      </c>
      <c r="G18" s="96">
        <f>ROUND(T5_data!D10,0)</f>
        <v>0</v>
      </c>
      <c r="H18" s="97">
        <f>F18+G18</f>
        <v>5563</v>
      </c>
      <c r="I18" s="98"/>
      <c r="J18" s="97">
        <f t="shared" si="0"/>
        <v>88.301587301587304</v>
      </c>
    </row>
    <row r="19" spans="1:10" ht="14.4" thickBot="1" x14ac:dyDescent="0.35">
      <c r="A19" s="73" t="s">
        <v>109</v>
      </c>
      <c r="B19" s="106">
        <f>B17-B18</f>
        <v>52180</v>
      </c>
      <c r="C19" s="107">
        <f>C17-C18</f>
        <v>-440</v>
      </c>
      <c r="D19" s="108">
        <f>B19+C19</f>
        <v>51740</v>
      </c>
      <c r="E19" s="109"/>
      <c r="F19" s="106">
        <f>F17-F18</f>
        <v>41152</v>
      </c>
      <c r="G19" s="107">
        <f>G17-G18</f>
        <v>0</v>
      </c>
      <c r="H19" s="108">
        <f>F19+G19</f>
        <v>41152</v>
      </c>
      <c r="I19" s="109"/>
      <c r="J19" s="108">
        <f t="shared" si="0"/>
        <v>79.536142249710082</v>
      </c>
    </row>
    <row r="20" spans="1:10" x14ac:dyDescent="0.3">
      <c r="A20" s="40" t="s">
        <v>71</v>
      </c>
    </row>
  </sheetData>
  <mergeCells count="4">
    <mergeCell ref="A4:A5"/>
    <mergeCell ref="B4:E4"/>
    <mergeCell ref="F4:I4"/>
    <mergeCell ref="J4:J5"/>
  </mergeCells>
  <conditionalFormatting sqref="E10">
    <cfRule type="cellIs" dxfId="3" priority="5" operator="notEqual">
      <formula>100</formula>
    </cfRule>
  </conditionalFormatting>
  <conditionalFormatting sqref="E16">
    <cfRule type="cellIs" dxfId="2" priority="4" operator="notEqual">
      <formula>100</formula>
    </cfRule>
  </conditionalFormatting>
  <conditionalFormatting sqref="I10">
    <cfRule type="cellIs" dxfId="1" priority="1" operator="notEqual">
      <formula>100</formula>
    </cfRule>
  </conditionalFormatting>
  <conditionalFormatting sqref="I16">
    <cfRule type="cellIs" dxfId="0" priority="2" operator="notEqual">
      <formula>100</formula>
    </cfRule>
  </conditionalFormatting>
  <pageMargins left="0.7" right="0.7" top="0.75" bottom="0.75" header="0.3" footer="0.3"/>
  <pageSetup paperSize="9" scale="82" orientation="portrait" verticalDpi="0" r:id="rId1"/>
  <colBreaks count="1" manualBreakCount="1">
    <brk id="10" max="1048575" man="1"/>
  </colBreaks>
  <ignoredErrors>
    <ignoredError sqref="D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F615-0FE8-4C01-9CF0-DD724E4229F0}">
  <sheetPr>
    <tabColor theme="8" tint="-0.249977111117893"/>
  </sheetPr>
  <dimension ref="A1:N33"/>
  <sheetViews>
    <sheetView workbookViewId="0"/>
  </sheetViews>
  <sheetFormatPr defaultColWidth="9.21875" defaultRowHeight="14.4" x14ac:dyDescent="0.3"/>
  <cols>
    <col min="1" max="2" width="13.44140625" style="54" customWidth="1"/>
    <col min="3" max="4" width="13.44140625" customWidth="1"/>
    <col min="5" max="14" width="11.21875" customWidth="1"/>
  </cols>
  <sheetData>
    <row r="1" spans="1:14" s="52" customFormat="1" ht="28.8" x14ac:dyDescent="0.3">
      <c r="A1" s="50" t="s">
        <v>110</v>
      </c>
      <c r="B1" s="50" t="s">
        <v>110</v>
      </c>
      <c r="C1" s="51" t="s">
        <v>111</v>
      </c>
      <c r="D1" s="51"/>
    </row>
    <row r="2" spans="1:14" x14ac:dyDescent="0.3">
      <c r="A2" s="53" t="s">
        <v>112</v>
      </c>
      <c r="B2" s="54" t="s">
        <v>113</v>
      </c>
      <c r="C2" s="55" t="s">
        <v>112</v>
      </c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x14ac:dyDescent="0.3">
      <c r="A3" s="57" t="s">
        <v>114</v>
      </c>
      <c r="B3" s="57" t="s">
        <v>115</v>
      </c>
      <c r="C3" s="58" t="s">
        <v>116</v>
      </c>
      <c r="D3" s="58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3">
      <c r="A4" s="57" t="s">
        <v>117</v>
      </c>
      <c r="B4" s="57" t="s">
        <v>118</v>
      </c>
      <c r="C4" s="58" t="s">
        <v>119</v>
      </c>
      <c r="D4" s="58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x14ac:dyDescent="0.3">
      <c r="A5" s="57" t="s">
        <v>120</v>
      </c>
      <c r="B5" s="57" t="s">
        <v>121</v>
      </c>
      <c r="C5" s="58" t="s">
        <v>122</v>
      </c>
      <c r="D5" s="58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3">
      <c r="A6" s="57" t="s">
        <v>123</v>
      </c>
      <c r="B6" s="57" t="s">
        <v>124</v>
      </c>
      <c r="C6" s="58" t="s">
        <v>125</v>
      </c>
      <c r="D6" s="58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x14ac:dyDescent="0.3">
      <c r="A7" s="57" t="s">
        <v>126</v>
      </c>
      <c r="B7" s="57" t="s">
        <v>118</v>
      </c>
      <c r="C7" s="58" t="s">
        <v>127</v>
      </c>
      <c r="D7" s="58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x14ac:dyDescent="0.3">
      <c r="A8" s="57" t="s">
        <v>128</v>
      </c>
      <c r="B8" s="57" t="s">
        <v>129</v>
      </c>
      <c r="C8" s="58" t="s">
        <v>130</v>
      </c>
      <c r="D8" s="58"/>
    </row>
    <row r="9" spans="1:14" x14ac:dyDescent="0.3">
      <c r="A9" s="57" t="s">
        <v>131</v>
      </c>
      <c r="B9" s="57" t="s">
        <v>132</v>
      </c>
      <c r="C9" s="58" t="s">
        <v>133</v>
      </c>
      <c r="D9" s="58"/>
    </row>
    <row r="10" spans="1:14" x14ac:dyDescent="0.3">
      <c r="A10" s="57" t="s">
        <v>134</v>
      </c>
      <c r="B10" s="57" t="s">
        <v>135</v>
      </c>
      <c r="C10" s="58" t="s">
        <v>136</v>
      </c>
      <c r="D10" s="58"/>
    </row>
    <row r="11" spans="1:14" x14ac:dyDescent="0.3">
      <c r="A11" s="57" t="s">
        <v>137</v>
      </c>
      <c r="B11" s="57" t="s">
        <v>118</v>
      </c>
      <c r="C11" s="58" t="s">
        <v>138</v>
      </c>
      <c r="D11" s="58"/>
    </row>
    <row r="12" spans="1:14" x14ac:dyDescent="0.3">
      <c r="A12" s="57" t="s">
        <v>139</v>
      </c>
      <c r="B12" s="57" t="s">
        <v>140</v>
      </c>
      <c r="C12" s="58" t="s">
        <v>141</v>
      </c>
      <c r="D12" s="58"/>
    </row>
    <row r="13" spans="1:14" x14ac:dyDescent="0.3">
      <c r="A13" s="57" t="s">
        <v>142</v>
      </c>
      <c r="B13" s="57" t="s">
        <v>143</v>
      </c>
      <c r="C13" s="58" t="s">
        <v>144</v>
      </c>
      <c r="D13" s="58"/>
    </row>
    <row r="14" spans="1:14" x14ac:dyDescent="0.3">
      <c r="A14" s="57">
        <v>103172</v>
      </c>
      <c r="B14" s="57">
        <v>267</v>
      </c>
      <c r="C14" s="58">
        <v>120904</v>
      </c>
      <c r="D14" s="58"/>
    </row>
    <row r="15" spans="1:14" x14ac:dyDescent="0.3">
      <c r="A15" s="57"/>
      <c r="B15" s="57"/>
      <c r="C15" s="58"/>
      <c r="D15" s="58"/>
    </row>
    <row r="16" spans="1:14" x14ac:dyDescent="0.3">
      <c r="A16" s="57"/>
      <c r="B16" s="57"/>
      <c r="C16" s="58"/>
      <c r="D16" s="58"/>
    </row>
    <row r="17" spans="1:4" x14ac:dyDescent="0.3">
      <c r="A17" s="57"/>
      <c r="B17" s="57"/>
      <c r="C17" s="58"/>
      <c r="D17" s="58"/>
    </row>
    <row r="18" spans="1:4" x14ac:dyDescent="0.3">
      <c r="A18" s="57"/>
      <c r="B18" s="57"/>
      <c r="C18" s="58"/>
      <c r="D18" s="58"/>
    </row>
    <row r="19" spans="1:4" x14ac:dyDescent="0.3">
      <c r="A19" s="57"/>
      <c r="B19" s="57"/>
      <c r="C19" s="58"/>
      <c r="D19" s="58"/>
    </row>
    <row r="20" spans="1:4" x14ac:dyDescent="0.3">
      <c r="A20" s="57"/>
      <c r="B20" s="57"/>
      <c r="C20" s="58"/>
      <c r="D20" s="58"/>
    </row>
    <row r="21" spans="1:4" x14ac:dyDescent="0.3">
      <c r="A21" s="57"/>
      <c r="B21" s="57"/>
      <c r="C21" s="58"/>
      <c r="D21" s="58"/>
    </row>
    <row r="22" spans="1:4" x14ac:dyDescent="0.3">
      <c r="A22" s="57"/>
      <c r="B22" s="57"/>
      <c r="C22" s="58"/>
      <c r="D22" s="58"/>
    </row>
    <row r="23" spans="1:4" x14ac:dyDescent="0.3">
      <c r="A23" s="57"/>
      <c r="B23" s="57"/>
      <c r="C23" s="58"/>
      <c r="D23" s="58"/>
    </row>
    <row r="24" spans="1:4" x14ac:dyDescent="0.3">
      <c r="A24" s="59"/>
      <c r="B24" s="59"/>
      <c r="C24" s="56"/>
      <c r="D24" s="56"/>
    </row>
    <row r="25" spans="1:4" x14ac:dyDescent="0.3">
      <c r="A25" s="59"/>
      <c r="B25" s="59"/>
      <c r="C25" s="56"/>
      <c r="D25" s="56"/>
    </row>
    <row r="26" spans="1:4" x14ac:dyDescent="0.3">
      <c r="A26" s="59"/>
      <c r="B26" s="59"/>
      <c r="C26" s="56"/>
      <c r="D26" s="56"/>
    </row>
    <row r="27" spans="1:4" x14ac:dyDescent="0.3">
      <c r="A27" s="59"/>
      <c r="B27" s="59"/>
      <c r="C27" s="56"/>
      <c r="D27" s="56"/>
    </row>
    <row r="28" spans="1:4" x14ac:dyDescent="0.3">
      <c r="A28" s="59"/>
      <c r="B28" s="59"/>
      <c r="C28" s="56"/>
      <c r="D28" s="56"/>
    </row>
    <row r="29" spans="1:4" x14ac:dyDescent="0.3">
      <c r="A29" s="59"/>
      <c r="B29" s="59"/>
      <c r="C29" s="56"/>
      <c r="D29" s="56"/>
    </row>
    <row r="30" spans="1:4" x14ac:dyDescent="0.3">
      <c r="A30" s="59"/>
      <c r="B30" s="59"/>
      <c r="C30" s="56"/>
      <c r="D30" s="56"/>
    </row>
    <row r="31" spans="1:4" x14ac:dyDescent="0.3">
      <c r="A31" s="59"/>
      <c r="B31" s="59"/>
      <c r="C31" s="56"/>
      <c r="D31" s="56"/>
    </row>
    <row r="32" spans="1:4" x14ac:dyDescent="0.3">
      <c r="A32" s="59"/>
      <c r="B32" s="59"/>
      <c r="C32" s="56"/>
      <c r="D32" s="56"/>
    </row>
    <row r="33" spans="1:4" x14ac:dyDescent="0.3">
      <c r="A33" s="59"/>
      <c r="B33" s="59"/>
      <c r="C33" s="56"/>
      <c r="D33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3448-7C65-49F9-A671-F751268B7967}">
  <sheetPr>
    <tabColor theme="8" tint="-0.249977111117893"/>
  </sheetPr>
  <dimension ref="A2:E23"/>
  <sheetViews>
    <sheetView workbookViewId="0"/>
  </sheetViews>
  <sheetFormatPr defaultColWidth="9.21875" defaultRowHeight="14.4" x14ac:dyDescent="0.3"/>
  <cols>
    <col min="1" max="1" width="12.5546875" style="54" customWidth="1"/>
    <col min="2" max="2" width="10.44140625" style="54" customWidth="1"/>
    <col min="3" max="5" width="10.44140625" style="60" customWidth="1"/>
    <col min="6" max="7" width="10.44140625" customWidth="1"/>
  </cols>
  <sheetData>
    <row r="2" spans="1:5" x14ac:dyDescent="0.3">
      <c r="A2" s="53">
        <v>45657</v>
      </c>
      <c r="B2" s="54" t="s">
        <v>145</v>
      </c>
      <c r="C2" s="60">
        <v>2808</v>
      </c>
      <c r="D2" s="60">
        <v>6713</v>
      </c>
      <c r="E2" s="60">
        <v>27</v>
      </c>
    </row>
    <row r="3" spans="1:5" x14ac:dyDescent="0.3">
      <c r="A3" s="53">
        <v>45657</v>
      </c>
      <c r="B3" s="54" t="s">
        <v>146</v>
      </c>
      <c r="C3" s="60">
        <v>1571</v>
      </c>
      <c r="D3" s="60">
        <v>3200</v>
      </c>
      <c r="E3" s="60">
        <v>19</v>
      </c>
    </row>
    <row r="4" spans="1:5" x14ac:dyDescent="0.3">
      <c r="A4" s="53">
        <v>45657</v>
      </c>
      <c r="B4" s="54" t="s">
        <v>147</v>
      </c>
      <c r="C4" s="60">
        <v>90</v>
      </c>
      <c r="D4" s="60">
        <v>759</v>
      </c>
      <c r="E4" s="60">
        <v>0</v>
      </c>
    </row>
    <row r="5" spans="1:5" x14ac:dyDescent="0.3">
      <c r="A5" s="53">
        <v>45657</v>
      </c>
      <c r="B5" s="54" t="s">
        <v>148</v>
      </c>
      <c r="C5" s="60">
        <v>1921</v>
      </c>
      <c r="D5" s="60">
        <v>3801</v>
      </c>
      <c r="E5" s="60">
        <v>3</v>
      </c>
    </row>
    <row r="6" spans="1:5" x14ac:dyDescent="0.3">
      <c r="A6" s="53">
        <v>45657</v>
      </c>
      <c r="B6" s="54" t="s">
        <v>149</v>
      </c>
      <c r="C6" s="60">
        <v>108</v>
      </c>
      <c r="D6" s="60">
        <v>480</v>
      </c>
      <c r="E6" s="60">
        <v>0</v>
      </c>
    </row>
    <row r="7" spans="1:5" x14ac:dyDescent="0.3">
      <c r="A7" s="53">
        <v>45657</v>
      </c>
      <c r="B7" s="54" t="s">
        <v>150</v>
      </c>
      <c r="C7" s="60">
        <v>3310</v>
      </c>
      <c r="D7" s="60">
        <v>101417</v>
      </c>
      <c r="E7" s="60">
        <v>115</v>
      </c>
    </row>
    <row r="8" spans="1:5" x14ac:dyDescent="0.3">
      <c r="A8" s="53">
        <v>45657</v>
      </c>
      <c r="B8" s="54" t="s">
        <v>151</v>
      </c>
      <c r="C8" s="60">
        <v>1242</v>
      </c>
      <c r="D8" s="60">
        <v>21875</v>
      </c>
      <c r="E8" s="60">
        <v>36</v>
      </c>
    </row>
    <row r="9" spans="1:5" x14ac:dyDescent="0.3">
      <c r="A9" s="53">
        <v>45657</v>
      </c>
      <c r="B9" s="54" t="s">
        <v>152</v>
      </c>
      <c r="C9" s="60">
        <v>7758</v>
      </c>
      <c r="D9" s="60">
        <v>130918</v>
      </c>
      <c r="E9" s="60">
        <v>122</v>
      </c>
    </row>
    <row r="10" spans="1:5" x14ac:dyDescent="0.3">
      <c r="A10" s="53">
        <v>45657</v>
      </c>
      <c r="B10" s="54" t="s">
        <v>153</v>
      </c>
      <c r="C10" s="60">
        <v>760</v>
      </c>
      <c r="D10" s="60">
        <v>12084</v>
      </c>
      <c r="E10" s="60">
        <v>15</v>
      </c>
    </row>
    <row r="11" spans="1:5" x14ac:dyDescent="0.3">
      <c r="A11" s="53">
        <v>45657</v>
      </c>
      <c r="B11" s="54" t="s">
        <v>154</v>
      </c>
      <c r="C11" s="60">
        <v>216</v>
      </c>
      <c r="D11" s="60">
        <v>18185</v>
      </c>
      <c r="E11" s="60">
        <v>29</v>
      </c>
    </row>
    <row r="12" spans="1:5" x14ac:dyDescent="0.3">
      <c r="A12" s="53">
        <v>45657</v>
      </c>
      <c r="B12" s="54" t="s">
        <v>155</v>
      </c>
      <c r="C12" s="60">
        <v>33133</v>
      </c>
      <c r="D12" s="60">
        <v>306020</v>
      </c>
      <c r="E12" s="60">
        <v>2294</v>
      </c>
    </row>
    <row r="13" spans="1:5" x14ac:dyDescent="0.3">
      <c r="A13" s="53">
        <v>46022</v>
      </c>
      <c r="B13" s="54" t="s">
        <v>145</v>
      </c>
      <c r="C13" s="60">
        <v>1930</v>
      </c>
      <c r="D13" s="60">
        <v>6908</v>
      </c>
      <c r="E13" s="60">
        <v>19</v>
      </c>
    </row>
    <row r="14" spans="1:5" x14ac:dyDescent="0.3">
      <c r="A14" s="53">
        <v>46022</v>
      </c>
      <c r="B14" s="54" t="s">
        <v>146</v>
      </c>
      <c r="C14" s="60">
        <v>2049</v>
      </c>
      <c r="D14" s="60">
        <v>3991</v>
      </c>
      <c r="E14" s="60">
        <v>34</v>
      </c>
    </row>
    <row r="15" spans="1:5" x14ac:dyDescent="0.3">
      <c r="A15" s="53">
        <v>46022</v>
      </c>
      <c r="B15" s="54" t="s">
        <v>147</v>
      </c>
      <c r="C15" s="60">
        <v>239</v>
      </c>
      <c r="D15" s="60">
        <v>789</v>
      </c>
      <c r="E15" s="60">
        <v>1</v>
      </c>
    </row>
    <row r="16" spans="1:5" x14ac:dyDescent="0.3">
      <c r="A16" s="53">
        <v>46022</v>
      </c>
      <c r="B16" s="54" t="s">
        <v>148</v>
      </c>
      <c r="C16" s="60">
        <v>2990</v>
      </c>
      <c r="D16" s="60">
        <v>5232</v>
      </c>
      <c r="E16" s="60">
        <v>15</v>
      </c>
    </row>
    <row r="17" spans="1:5" x14ac:dyDescent="0.3">
      <c r="A17" s="53">
        <v>46022</v>
      </c>
      <c r="B17" s="54" t="s">
        <v>149</v>
      </c>
      <c r="C17" s="60">
        <v>296</v>
      </c>
      <c r="D17" s="60">
        <v>645</v>
      </c>
      <c r="E17" s="60">
        <v>1</v>
      </c>
    </row>
    <row r="18" spans="1:5" x14ac:dyDescent="0.3">
      <c r="A18" s="53">
        <v>46022</v>
      </c>
      <c r="B18" s="54" t="s">
        <v>150</v>
      </c>
      <c r="C18" s="60">
        <v>3306</v>
      </c>
      <c r="D18" s="60">
        <v>119356</v>
      </c>
      <c r="E18" s="60">
        <v>158</v>
      </c>
    </row>
    <row r="19" spans="1:5" x14ac:dyDescent="0.3">
      <c r="A19" s="53">
        <v>46022</v>
      </c>
      <c r="B19" s="54" t="s">
        <v>151</v>
      </c>
      <c r="C19" s="60">
        <v>1569</v>
      </c>
      <c r="D19" s="60">
        <v>22406</v>
      </c>
      <c r="E19" s="60">
        <v>31</v>
      </c>
    </row>
    <row r="20" spans="1:5" x14ac:dyDescent="0.3">
      <c r="A20" s="53">
        <v>46022</v>
      </c>
      <c r="B20" s="54" t="s">
        <v>152</v>
      </c>
      <c r="C20" s="60">
        <v>8882</v>
      </c>
      <c r="D20" s="60">
        <v>150304</v>
      </c>
      <c r="E20" s="60">
        <v>121</v>
      </c>
    </row>
    <row r="21" spans="1:5" x14ac:dyDescent="0.3">
      <c r="A21" s="53">
        <v>46022</v>
      </c>
      <c r="B21" s="54" t="s">
        <v>153</v>
      </c>
      <c r="C21" s="60">
        <v>804</v>
      </c>
      <c r="D21" s="60">
        <v>12628</v>
      </c>
      <c r="E21" s="60">
        <v>19</v>
      </c>
    </row>
    <row r="22" spans="1:5" x14ac:dyDescent="0.3">
      <c r="A22" s="53">
        <v>46022</v>
      </c>
      <c r="B22" s="54" t="s">
        <v>154</v>
      </c>
      <c r="C22" s="60">
        <v>525</v>
      </c>
      <c r="D22" s="60">
        <v>24981</v>
      </c>
      <c r="E22" s="60">
        <v>16</v>
      </c>
    </row>
    <row r="23" spans="1:5" x14ac:dyDescent="0.3">
      <c r="A23" s="53">
        <v>46022</v>
      </c>
      <c r="B23" s="54" t="s">
        <v>155</v>
      </c>
      <c r="C23" s="60">
        <v>37313</v>
      </c>
      <c r="D23" s="60">
        <v>377655</v>
      </c>
      <c r="E23" s="60">
        <v>2383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Info</vt:lpstr>
      <vt:lpstr>Tabele</vt:lpstr>
      <vt:lpstr>Tab 1</vt:lpstr>
      <vt:lpstr>Tab 2</vt:lpstr>
      <vt:lpstr>Tab 3</vt:lpstr>
      <vt:lpstr>Tab 4</vt:lpstr>
      <vt:lpstr>Tab 5</vt:lpstr>
      <vt:lpstr>T1_data</vt:lpstr>
      <vt:lpstr>T2_data</vt:lpstr>
      <vt:lpstr>T3_data</vt:lpstr>
      <vt:lpstr>T4_data</vt:lpstr>
      <vt:lpstr>T5_data</vt:lpstr>
      <vt:lpstr>'Tab 1'!Print_Area</vt:lpstr>
      <vt:lpstr>'Tab 2'!Print_Area</vt:lpstr>
      <vt:lpstr>'Tab 3'!Print_Area</vt:lpstr>
      <vt:lpstr>'Tab 4'!Print_Area</vt:lpstr>
      <vt:lpstr>'Tab 5'!Print_Area</vt:lpstr>
    </vt:vector>
  </TitlesOfParts>
  <Company>ABRS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Adisa Banović</cp:lastModifiedBy>
  <cp:lastPrinted>2019-06-27T13:29:53Z</cp:lastPrinted>
  <dcterms:created xsi:type="dcterms:W3CDTF">2018-04-24T21:27:12Z</dcterms:created>
  <dcterms:modified xsi:type="dcterms:W3CDTF">2026-03-10T14:17:12Z</dcterms:modified>
</cp:coreProperties>
</file>