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\\agsfs01\IKT\WEB_ABRS\17 Za objavu\Final\2026\"/>
    </mc:Choice>
  </mc:AlternateContent>
  <xr:revisionPtr revIDLastSave="0" documentId="13_ncr:1_{52C17AAE-9A95-4DEB-9A40-BD7AF944BA61}" xr6:coauthVersionLast="47" xr6:coauthVersionMax="47" xr10:uidLastSave="{00000000-0000-0000-0000-000000000000}"/>
  <bookViews>
    <workbookView xWindow="1920" yWindow="1920" windowWidth="23040" windowHeight="12120" tabRatio="748" xr2:uid="{00000000-000D-0000-FFFF-FFFF00000000}"/>
  </bookViews>
  <sheets>
    <sheet name="Info" sheetId="64" r:id="rId1"/>
    <sheet name="Tabele" sheetId="65" r:id="rId2"/>
    <sheet name="Tab 1" sheetId="67" r:id="rId3"/>
    <sheet name="Tab 2" sheetId="68" r:id="rId4"/>
    <sheet name="Tab 3" sheetId="69" r:id="rId5"/>
    <sheet name="Tab 4" sheetId="70" r:id="rId6"/>
    <sheet name="Tab 5" sheetId="77" r:id="rId7"/>
    <sheet name="T1_data" sheetId="72" state="hidden" r:id="rId8"/>
    <sheet name="T2_data" sheetId="74" state="hidden" r:id="rId9"/>
    <sheet name="T3_data" sheetId="73" state="hidden" r:id="rId10"/>
    <sheet name="T4_data" sheetId="75" state="hidden" r:id="rId11"/>
    <sheet name="T5_data" sheetId="76" state="hidden" r:id="rId12"/>
  </sheets>
  <definedNames>
    <definedName name="_xlnm.Print_Area" localSheetId="2">'Tab 1'!$A$1:$F$25</definedName>
    <definedName name="_xlnm.Print_Area" localSheetId="3">'Tab 2'!$A$1:$K$22</definedName>
    <definedName name="_xlnm.Print_Area" localSheetId="4">'Tab 3'!$A$1:$K$22</definedName>
    <definedName name="_xlnm.Print_Area" localSheetId="5">'Tab 4'!$A$1:$J$23</definedName>
    <definedName name="_xlnm.Print_Area" localSheetId="6">'Tab 5'!$A$1:$F$20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77" l="1"/>
  <c r="E7" i="67"/>
  <c r="C8" i="67"/>
  <c r="D4" i="77"/>
  <c r="D18" i="77"/>
  <c r="D15" i="77"/>
  <c r="D14" i="77"/>
  <c r="D13" i="77"/>
  <c r="D12" i="77"/>
  <c r="D9" i="77"/>
  <c r="D8" i="77"/>
  <c r="D7" i="77"/>
  <c r="B18" i="77"/>
  <c r="F18" i="77" s="1"/>
  <c r="B15" i="77"/>
  <c r="F15" i="77" s="1"/>
  <c r="B14" i="77"/>
  <c r="F14" i="77" s="1"/>
  <c r="B13" i="77"/>
  <c r="F13" i="77" s="1"/>
  <c r="B12" i="77"/>
  <c r="F12" i="77" s="1"/>
  <c r="B9" i="77"/>
  <c r="F9" i="77" s="1"/>
  <c r="B8" i="77"/>
  <c r="F8" i="77" s="1"/>
  <c r="B7" i="77"/>
  <c r="F7" i="77" s="1"/>
  <c r="B4" i="77"/>
  <c r="D4" i="67"/>
  <c r="D23" i="67"/>
  <c r="D21" i="67"/>
  <c r="D20" i="67"/>
  <c r="D19" i="67"/>
  <c r="D16" i="67"/>
  <c r="D15" i="67"/>
  <c r="D12" i="67"/>
  <c r="D11" i="67"/>
  <c r="D10" i="67"/>
  <c r="D9" i="67"/>
  <c r="D8" i="67"/>
  <c r="D7" i="67"/>
  <c r="I17" i="70"/>
  <c r="I18" i="70"/>
  <c r="I19" i="70"/>
  <c r="I20" i="70"/>
  <c r="I21" i="70"/>
  <c r="G17" i="70"/>
  <c r="G18" i="70"/>
  <c r="G19" i="70"/>
  <c r="G20" i="70"/>
  <c r="G21" i="70"/>
  <c r="C17" i="70"/>
  <c r="C18" i="70"/>
  <c r="C19" i="70"/>
  <c r="C20" i="70"/>
  <c r="C21" i="70"/>
  <c r="E17" i="70"/>
  <c r="E18" i="70"/>
  <c r="E19" i="70"/>
  <c r="E20" i="70"/>
  <c r="E21" i="70"/>
  <c r="I9" i="70"/>
  <c r="I10" i="70"/>
  <c r="I11" i="70"/>
  <c r="I12" i="70"/>
  <c r="I13" i="70"/>
  <c r="G9" i="70"/>
  <c r="G10" i="70"/>
  <c r="G11" i="70"/>
  <c r="G12" i="70"/>
  <c r="G13" i="70"/>
  <c r="E9" i="70"/>
  <c r="E10" i="70"/>
  <c r="E11" i="70"/>
  <c r="E12" i="70"/>
  <c r="E13" i="70"/>
  <c r="C9" i="70"/>
  <c r="C10" i="70"/>
  <c r="C11" i="70"/>
  <c r="C12" i="70"/>
  <c r="C13" i="70"/>
  <c r="F4" i="77" l="1"/>
  <c r="D16" i="77"/>
  <c r="B16" i="77"/>
  <c r="F16" i="77" s="1"/>
  <c r="D10" i="77"/>
  <c r="B10" i="77"/>
  <c r="F10" i="77" s="1"/>
  <c r="C4" i="70"/>
  <c r="G4" i="70"/>
  <c r="B4" i="67"/>
  <c r="F4" i="67" s="1"/>
  <c r="C5" i="69"/>
  <c r="G5" i="69"/>
  <c r="G5" i="68"/>
  <c r="C5" i="68"/>
  <c r="K5" i="69" l="1"/>
  <c r="E15" i="77"/>
  <c r="E14" i="77"/>
  <c r="E13" i="77"/>
  <c r="E12" i="77"/>
  <c r="E9" i="77"/>
  <c r="E8" i="77"/>
  <c r="E7" i="77"/>
  <c r="C15" i="77"/>
  <c r="C13" i="77"/>
  <c r="C14" i="77"/>
  <c r="B17" i="77"/>
  <c r="B19" i="77" s="1"/>
  <c r="C9" i="77"/>
  <c r="C7" i="77"/>
  <c r="C8" i="77"/>
  <c r="D17" i="77"/>
  <c r="D19" i="77" s="1"/>
  <c r="K5" i="68"/>
  <c r="C8" i="70"/>
  <c r="J21" i="70"/>
  <c r="H21" i="70"/>
  <c r="F21" i="70"/>
  <c r="D21" i="70"/>
  <c r="J20" i="70"/>
  <c r="H20" i="70"/>
  <c r="F20" i="70"/>
  <c r="D20" i="70"/>
  <c r="J19" i="70"/>
  <c r="H19" i="70"/>
  <c r="F19" i="70"/>
  <c r="D19" i="70"/>
  <c r="J18" i="70"/>
  <c r="H18" i="70"/>
  <c r="F18" i="70"/>
  <c r="D18" i="70"/>
  <c r="J17" i="70"/>
  <c r="H17" i="70"/>
  <c r="F17" i="70"/>
  <c r="D17" i="70"/>
  <c r="J16" i="70"/>
  <c r="I16" i="70"/>
  <c r="H16" i="70"/>
  <c r="G16" i="70"/>
  <c r="F16" i="70"/>
  <c r="E16" i="70"/>
  <c r="D16" i="70"/>
  <c r="C16" i="70"/>
  <c r="J13" i="70"/>
  <c r="H13" i="70"/>
  <c r="F13" i="70"/>
  <c r="D13" i="70"/>
  <c r="J12" i="70"/>
  <c r="H12" i="70"/>
  <c r="F12" i="70"/>
  <c r="D12" i="70"/>
  <c r="J11" i="70"/>
  <c r="H11" i="70"/>
  <c r="F11" i="70"/>
  <c r="D11" i="70"/>
  <c r="J10" i="70"/>
  <c r="H10" i="70"/>
  <c r="F10" i="70"/>
  <c r="D10" i="70"/>
  <c r="J9" i="70"/>
  <c r="H9" i="70"/>
  <c r="F9" i="70"/>
  <c r="D9" i="70"/>
  <c r="J8" i="70"/>
  <c r="I8" i="70"/>
  <c r="H8" i="70"/>
  <c r="G8" i="70"/>
  <c r="F8" i="70"/>
  <c r="E8" i="70"/>
  <c r="D8" i="70"/>
  <c r="I20" i="68"/>
  <c r="H20" i="68"/>
  <c r="G20" i="68"/>
  <c r="E20" i="68"/>
  <c r="D20" i="68"/>
  <c r="C20" i="68"/>
  <c r="I19" i="68"/>
  <c r="H19" i="68"/>
  <c r="G19" i="68"/>
  <c r="E19" i="68"/>
  <c r="D19" i="68"/>
  <c r="C19" i="68"/>
  <c r="I18" i="68"/>
  <c r="H18" i="68"/>
  <c r="G18" i="68"/>
  <c r="E18" i="68"/>
  <c r="D18" i="68"/>
  <c r="C18" i="68"/>
  <c r="I17" i="68"/>
  <c r="H17" i="68"/>
  <c r="G17" i="68"/>
  <c r="E17" i="68"/>
  <c r="D17" i="68"/>
  <c r="C17" i="68"/>
  <c r="I16" i="68"/>
  <c r="H16" i="68"/>
  <c r="G16" i="68"/>
  <c r="E16" i="68"/>
  <c r="D16" i="68"/>
  <c r="C16" i="68"/>
  <c r="I15" i="68"/>
  <c r="H15" i="68"/>
  <c r="G15" i="68"/>
  <c r="E15" i="68"/>
  <c r="D15" i="68"/>
  <c r="C15" i="68"/>
  <c r="I12" i="68"/>
  <c r="H12" i="68"/>
  <c r="G12" i="68"/>
  <c r="E12" i="68"/>
  <c r="D12" i="68"/>
  <c r="C12" i="68"/>
  <c r="I11" i="68"/>
  <c r="H11" i="68"/>
  <c r="G11" i="68"/>
  <c r="E11" i="68"/>
  <c r="D11" i="68"/>
  <c r="C11" i="68"/>
  <c r="I10" i="68"/>
  <c r="H10" i="68"/>
  <c r="G10" i="68"/>
  <c r="E10" i="68"/>
  <c r="D10" i="68"/>
  <c r="C10" i="68"/>
  <c r="I9" i="68"/>
  <c r="H9" i="68"/>
  <c r="G9" i="68"/>
  <c r="E9" i="68"/>
  <c r="D9" i="68"/>
  <c r="C9" i="68"/>
  <c r="I8" i="68"/>
  <c r="H8" i="68"/>
  <c r="G8" i="68"/>
  <c r="E8" i="68"/>
  <c r="D8" i="68"/>
  <c r="C8" i="68"/>
  <c r="C8" i="69"/>
  <c r="I20" i="69"/>
  <c r="H20" i="69"/>
  <c r="G20" i="69"/>
  <c r="E20" i="69"/>
  <c r="D20" i="69"/>
  <c r="C20" i="69"/>
  <c r="I19" i="69"/>
  <c r="H19" i="69"/>
  <c r="G19" i="69"/>
  <c r="E19" i="69"/>
  <c r="D19" i="69"/>
  <c r="C19" i="69"/>
  <c r="I18" i="69"/>
  <c r="H18" i="69"/>
  <c r="G18" i="69"/>
  <c r="E18" i="69"/>
  <c r="D18" i="69"/>
  <c r="C18" i="69"/>
  <c r="I17" i="69"/>
  <c r="H17" i="69"/>
  <c r="G17" i="69"/>
  <c r="E17" i="69"/>
  <c r="D17" i="69"/>
  <c r="C17" i="69"/>
  <c r="I16" i="69"/>
  <c r="H16" i="69"/>
  <c r="G16" i="69"/>
  <c r="E16" i="69"/>
  <c r="D16" i="69"/>
  <c r="C16" i="69"/>
  <c r="I15" i="69"/>
  <c r="H15" i="69"/>
  <c r="G15" i="69"/>
  <c r="E15" i="69"/>
  <c r="D15" i="69"/>
  <c r="C15" i="69"/>
  <c r="I12" i="69"/>
  <c r="H12" i="69"/>
  <c r="G12" i="69"/>
  <c r="E12" i="69"/>
  <c r="D12" i="69"/>
  <c r="C12" i="69"/>
  <c r="I11" i="69"/>
  <c r="H11" i="69"/>
  <c r="G11" i="69"/>
  <c r="E11" i="69"/>
  <c r="D11" i="69"/>
  <c r="C11" i="69"/>
  <c r="I10" i="69"/>
  <c r="H10" i="69"/>
  <c r="G10" i="69"/>
  <c r="E10" i="69"/>
  <c r="D10" i="69"/>
  <c r="C10" i="69"/>
  <c r="I9" i="69"/>
  <c r="H9" i="69"/>
  <c r="G9" i="69"/>
  <c r="E9" i="69"/>
  <c r="D9" i="69"/>
  <c r="C9" i="69"/>
  <c r="I8" i="69"/>
  <c r="H8" i="69"/>
  <c r="G8" i="69"/>
  <c r="E8" i="69"/>
  <c r="D8" i="69"/>
  <c r="J14" i="69"/>
  <c r="B7" i="67"/>
  <c r="F7" i="67" s="1"/>
  <c r="B23" i="67"/>
  <c r="F23" i="67" s="1"/>
  <c r="B21" i="67"/>
  <c r="F21" i="67" s="1"/>
  <c r="B20" i="67"/>
  <c r="F20" i="67" s="1"/>
  <c r="B19" i="67"/>
  <c r="F19" i="67" s="1"/>
  <c r="B16" i="67"/>
  <c r="F16" i="67" s="1"/>
  <c r="B15" i="67"/>
  <c r="F15" i="67" s="1"/>
  <c r="B12" i="67"/>
  <c r="F12" i="67" s="1"/>
  <c r="B11" i="67"/>
  <c r="F11" i="67" s="1"/>
  <c r="B10" i="67"/>
  <c r="F10" i="67" s="1"/>
  <c r="B9" i="67"/>
  <c r="F9" i="67" s="1"/>
  <c r="B8" i="67"/>
  <c r="F8" i="67" s="1"/>
  <c r="P38" i="75"/>
  <c r="J23" i="70" s="1"/>
  <c r="O38" i="75"/>
  <c r="I23" i="70" s="1"/>
  <c r="N38" i="75"/>
  <c r="J22" i="70" s="1"/>
  <c r="M38" i="75"/>
  <c r="I22" i="70" s="1"/>
  <c r="L38" i="75"/>
  <c r="J14" i="70" s="1"/>
  <c r="K38" i="75"/>
  <c r="I14" i="70" s="1"/>
  <c r="P26" i="75"/>
  <c r="H23" i="70" s="1"/>
  <c r="O26" i="75"/>
  <c r="G23" i="70" s="1"/>
  <c r="N26" i="75"/>
  <c r="H22" i="70" s="1"/>
  <c r="M26" i="75"/>
  <c r="G22" i="70" s="1"/>
  <c r="L26" i="75"/>
  <c r="H14" i="70" s="1"/>
  <c r="K26" i="75"/>
  <c r="G14" i="70" s="1"/>
  <c r="P14" i="75"/>
  <c r="F23" i="70" s="1"/>
  <c r="O14" i="75"/>
  <c r="E23" i="70" s="1"/>
  <c r="N14" i="75"/>
  <c r="F22" i="70" s="1"/>
  <c r="M14" i="75"/>
  <c r="E22" i="70" s="1"/>
  <c r="L14" i="75"/>
  <c r="F14" i="70" s="1"/>
  <c r="K14" i="75"/>
  <c r="E14" i="70" s="1"/>
  <c r="P2" i="75"/>
  <c r="D23" i="70" s="1"/>
  <c r="O2" i="75"/>
  <c r="C23" i="70" s="1"/>
  <c r="N2" i="75"/>
  <c r="D22" i="70" s="1"/>
  <c r="M2" i="75"/>
  <c r="C22" i="70" s="1"/>
  <c r="L2" i="75"/>
  <c r="D14" i="70" s="1"/>
  <c r="K2" i="75"/>
  <c r="C14" i="70" s="1"/>
  <c r="F17" i="77" l="1"/>
  <c r="F19" i="77"/>
  <c r="C10" i="77"/>
  <c r="E16" i="77"/>
  <c r="C16" i="77"/>
  <c r="D14" i="67"/>
  <c r="I30" i="70"/>
  <c r="J30" i="70"/>
  <c r="I28" i="70"/>
  <c r="E29" i="70"/>
  <c r="I29" i="70"/>
  <c r="J28" i="70"/>
  <c r="F29" i="70"/>
  <c r="F30" i="70"/>
  <c r="C28" i="70"/>
  <c r="G28" i="70"/>
  <c r="C29" i="70"/>
  <c r="G29" i="70"/>
  <c r="C30" i="70"/>
  <c r="G30" i="70"/>
  <c r="E28" i="70"/>
  <c r="E30" i="70"/>
  <c r="F28" i="70"/>
  <c r="J29" i="70"/>
  <c r="D28" i="70"/>
  <c r="H28" i="70"/>
  <c r="D29" i="70"/>
  <c r="H29" i="70"/>
  <c r="D30" i="70"/>
  <c r="H30" i="70"/>
  <c r="G13" i="69"/>
  <c r="J12" i="69"/>
  <c r="I13" i="69"/>
  <c r="D21" i="69"/>
  <c r="I21" i="69"/>
  <c r="J18" i="69"/>
  <c r="J19" i="69"/>
  <c r="J8" i="69"/>
  <c r="F10" i="69"/>
  <c r="J10" i="69"/>
  <c r="H21" i="69"/>
  <c r="J20" i="69"/>
  <c r="D13" i="67"/>
  <c r="D22" i="67"/>
  <c r="E13" i="69"/>
  <c r="F9" i="69"/>
  <c r="H13" i="69"/>
  <c r="F11" i="69"/>
  <c r="J11" i="69"/>
  <c r="F12" i="69"/>
  <c r="F15" i="69"/>
  <c r="F16" i="69"/>
  <c r="F17" i="69"/>
  <c r="J17" i="69"/>
  <c r="F18" i="69"/>
  <c r="F19" i="69"/>
  <c r="F20" i="69"/>
  <c r="J16" i="69"/>
  <c r="C21" i="69"/>
  <c r="J9" i="69"/>
  <c r="F8" i="69"/>
  <c r="D13" i="69"/>
  <c r="G21" i="69"/>
  <c r="J15" i="69"/>
  <c r="E21" i="69"/>
  <c r="C13" i="69"/>
  <c r="E10" i="77" l="1"/>
  <c r="D17" i="67"/>
  <c r="K27" i="70"/>
  <c r="J13" i="69"/>
  <c r="I22" i="69"/>
  <c r="J21" i="69"/>
  <c r="D22" i="69"/>
  <c r="E22" i="69"/>
  <c r="H22" i="69"/>
  <c r="G22" i="69"/>
  <c r="F21" i="69"/>
  <c r="F13" i="69"/>
  <c r="C22" i="69"/>
  <c r="F22" i="69" l="1"/>
  <c r="J22" i="69"/>
  <c r="E21" i="67" l="1"/>
  <c r="E8" i="67"/>
  <c r="E19" i="67"/>
  <c r="I21" i="68"/>
  <c r="H21" i="68"/>
  <c r="G21" i="68"/>
  <c r="E21" i="68"/>
  <c r="D21" i="68"/>
  <c r="C21" i="68"/>
  <c r="J20" i="68"/>
  <c r="F20" i="68"/>
  <c r="J19" i="68"/>
  <c r="F19" i="68"/>
  <c r="J18" i="68"/>
  <c r="F18" i="68"/>
  <c r="J17" i="68"/>
  <c r="F17" i="68"/>
  <c r="J16" i="68"/>
  <c r="F16" i="68"/>
  <c r="J15" i="68"/>
  <c r="F15" i="68"/>
  <c r="I13" i="68"/>
  <c r="H13" i="68"/>
  <c r="G13" i="68"/>
  <c r="E13" i="68"/>
  <c r="D13" i="68"/>
  <c r="C13" i="68"/>
  <c r="J12" i="68"/>
  <c r="F12" i="68"/>
  <c r="J11" i="68"/>
  <c r="F11" i="68"/>
  <c r="J10" i="68"/>
  <c r="F10" i="68"/>
  <c r="J9" i="68"/>
  <c r="F9" i="68"/>
  <c r="K9" i="68" s="1"/>
  <c r="J8" i="68"/>
  <c r="F8" i="68"/>
  <c r="B13" i="67"/>
  <c r="B22" i="67"/>
  <c r="B14" i="67"/>
  <c r="F14" i="67" s="1"/>
  <c r="C19" i="67" l="1"/>
  <c r="F22" i="67"/>
  <c r="C10" i="67"/>
  <c r="F13" i="67"/>
  <c r="D22" i="68"/>
  <c r="K8" i="68"/>
  <c r="C21" i="67"/>
  <c r="K10" i="69"/>
  <c r="E22" i="68"/>
  <c r="F21" i="68"/>
  <c r="K15" i="68"/>
  <c r="K19" i="68"/>
  <c r="C20" i="67"/>
  <c r="K15" i="69"/>
  <c r="K19" i="69"/>
  <c r="G22" i="68"/>
  <c r="E12" i="67"/>
  <c r="E10" i="67"/>
  <c r="E11" i="67"/>
  <c r="E9" i="67"/>
  <c r="E20" i="67"/>
  <c r="E22" i="67" s="1"/>
  <c r="K20" i="69"/>
  <c r="K18" i="69"/>
  <c r="K16" i="69"/>
  <c r="K8" i="69"/>
  <c r="K12" i="69"/>
  <c r="K11" i="69"/>
  <c r="K17" i="69"/>
  <c r="K9" i="69"/>
  <c r="K21" i="69"/>
  <c r="I22" i="68"/>
  <c r="H22" i="68"/>
  <c r="J21" i="68"/>
  <c r="K20" i="68"/>
  <c r="K17" i="68"/>
  <c r="K16" i="68"/>
  <c r="K12" i="68"/>
  <c r="K10" i="68"/>
  <c r="J13" i="68"/>
  <c r="K18" i="68"/>
  <c r="C22" i="68"/>
  <c r="F13" i="68"/>
  <c r="K11" i="68"/>
  <c r="C11" i="67"/>
  <c r="C12" i="67"/>
  <c r="C7" i="67"/>
  <c r="C9" i="67"/>
  <c r="B17" i="67"/>
  <c r="F17" i="67" s="1"/>
  <c r="K21" i="68" l="1"/>
  <c r="E13" i="67"/>
  <c r="C13" i="67"/>
  <c r="C22" i="67"/>
  <c r="F22" i="68"/>
  <c r="K22" i="69"/>
  <c r="K13" i="69"/>
  <c r="J22" i="68"/>
  <c r="K13" i="68"/>
  <c r="K22" i="68" l="1"/>
</calcChain>
</file>

<file path=xl/sharedStrings.xml><?xml version="1.0" encoding="utf-8"?>
<sst xmlns="http://schemas.openxmlformats.org/spreadsheetml/2006/main" count="339" uniqueCount="154">
  <si>
    <t>АКТИВА (ИМОВИНА)</t>
  </si>
  <si>
    <t>ПАСИВА (ОБАВЕЗЕ)</t>
  </si>
  <si>
    <t>а) Приходи од камата и слични приходи</t>
  </si>
  <si>
    <t>б) Оперативни приходи</t>
  </si>
  <si>
    <t>а) Расходи по каматама и слични расходи</t>
  </si>
  <si>
    <t>О П И С</t>
  </si>
  <si>
    <t>НКС</t>
  </si>
  <si>
    <t>ЕКС</t>
  </si>
  <si>
    <t>МКД</t>
  </si>
  <si>
    <t>Укупно</t>
  </si>
  <si>
    <t>%</t>
  </si>
  <si>
    <t>3. Кредити (бруто)</t>
  </si>
  <si>
    <t>2. Пласмани банкама</t>
  </si>
  <si>
    <t>1. Новчана средства</t>
  </si>
  <si>
    <t>Микрокредити</t>
  </si>
  <si>
    <t xml:space="preserve">  услужне дјелатности</t>
  </si>
  <si>
    <t xml:space="preserve">  остало</t>
  </si>
  <si>
    <t xml:space="preserve">  стамбене потребе</t>
  </si>
  <si>
    <t>МКО РС</t>
  </si>
  <si>
    <t>4. Пословни простор и остала фиксна актива</t>
  </si>
  <si>
    <t>5. Дугорочне инвестиције</t>
  </si>
  <si>
    <t>6. Остала актива</t>
  </si>
  <si>
    <t>8.Резерве (8а.+8б.)</t>
  </si>
  <si>
    <t>10. Обавезе по узетим кредитима</t>
  </si>
  <si>
    <t>11. Остала пасива</t>
  </si>
  <si>
    <t>14. Ванбилансна евиденција</t>
  </si>
  <si>
    <t>Јединице МКО ФБиХ у РС</t>
  </si>
  <si>
    <t>услужне дјелатности</t>
  </si>
  <si>
    <t>стамбене потребе</t>
  </si>
  <si>
    <t>остало</t>
  </si>
  <si>
    <t>Дугорочни кредити за:</t>
  </si>
  <si>
    <t>РАСХОДИ</t>
  </si>
  <si>
    <t>б) Оперативни расходи</t>
  </si>
  <si>
    <t>Кратк. кредити</t>
  </si>
  <si>
    <t>Дуг. кредити</t>
  </si>
  <si>
    <t>Доспјела потр.</t>
  </si>
  <si>
    <t>12. Капитал</t>
  </si>
  <si>
    <t>ПРИХОДИ</t>
  </si>
  <si>
    <t>1. УКУПНИ ПРИХОДИ (а+б+в)</t>
  </si>
  <si>
    <t>2. УКУПНИ РАСХОДИ (а+б+в+г)</t>
  </si>
  <si>
    <t>4. ПОРЕЗ</t>
  </si>
  <si>
    <t>за извјештајни датум</t>
  </si>
  <si>
    <t>Агенција за банкарство Републике Српске</t>
  </si>
  <si>
    <t>Табеле</t>
  </si>
  <si>
    <t>Табела 1</t>
  </si>
  <si>
    <t>Табела 5</t>
  </si>
  <si>
    <t>Табела 2</t>
  </si>
  <si>
    <t>Табела 3</t>
  </si>
  <si>
    <t>Табела 4</t>
  </si>
  <si>
    <t>Просјечне пондерисане каматне стопе МКО</t>
  </si>
  <si>
    <t>Tab 1</t>
  </si>
  <si>
    <t>Tab 2</t>
  </si>
  <si>
    <t>Tab 3</t>
  </si>
  <si>
    <t>Tab 4</t>
  </si>
  <si>
    <t>Tab 5</t>
  </si>
  <si>
    <t>000 КМ</t>
  </si>
  <si>
    <t>8б.Резерве на остале ставке активе осим кредита</t>
  </si>
  <si>
    <t>8а.Резерве на ставку кредита</t>
  </si>
  <si>
    <t>1. Правним лицима</t>
  </si>
  <si>
    <t>2. Физичким лицима</t>
  </si>
  <si>
    <t>Укупно (1.+2.)</t>
  </si>
  <si>
    <t>000 KM</t>
  </si>
  <si>
    <t xml:space="preserve">  трговина</t>
  </si>
  <si>
    <t xml:space="preserve">  пољопривреда</t>
  </si>
  <si>
    <t xml:space="preserve">  производња</t>
  </si>
  <si>
    <t>трговина</t>
  </si>
  <si>
    <t>пољопривреда</t>
  </si>
  <si>
    <t>производња</t>
  </si>
  <si>
    <t>в) Трошак резервисања за кредитне и друге губитке</t>
  </si>
  <si>
    <t xml:space="preserve">     </t>
  </si>
  <si>
    <r>
      <t xml:space="preserve">7. Укупно актива </t>
    </r>
    <r>
      <rPr>
        <sz val="10"/>
        <color theme="1"/>
        <rFont val="Calibri"/>
        <family val="2"/>
      </rPr>
      <t xml:space="preserve">(бруто) (1+2+3+4+5+6) </t>
    </r>
  </si>
  <si>
    <r>
      <t xml:space="preserve">9. Укупно актива </t>
    </r>
    <r>
      <rPr>
        <sz val="10"/>
        <color theme="1"/>
        <rFont val="Calibri"/>
        <family val="2"/>
      </rPr>
      <t xml:space="preserve">(нето: 7.-8.) </t>
    </r>
  </si>
  <si>
    <r>
      <t xml:space="preserve">13. Укупно пасива </t>
    </r>
    <r>
      <rPr>
        <sz val="10"/>
        <color theme="1"/>
        <rFont val="Calibri"/>
        <family val="2"/>
      </rPr>
      <t>(обавезе и капитал) (10+11+12)</t>
    </r>
  </si>
  <si>
    <t>Напомена:</t>
  </si>
  <si>
    <t xml:space="preserve">Подаци се објављују са циљем правовремене информисаности  јавности, медија и других корисника о основним показатељима пословања микрокредитног сектора, али напомињемо да се коначним подацима сматрају подаци објављени у Извјештају о банкарском систему Републике Српске који усваја Управни одбор Агенције за банкарство Републике Српске, те који се објављује на кварталној основи на нашој званичној интернет страници.  </t>
  </si>
  <si>
    <t>ПОДАЦИ О МИКРОКРЕДИТНОМ СЕКТОРУ РЕПУБЛИКЕ СРПСКЕ</t>
  </si>
  <si>
    <t>Досп. потр.</t>
  </si>
  <si>
    <t>Od 01.01. do kraja perioda</t>
  </si>
  <si>
    <t>vrsta</t>
  </si>
  <si>
    <t>entitet</t>
  </si>
  <si>
    <t>period</t>
  </si>
  <si>
    <t>iznos</t>
  </si>
  <si>
    <t>iznos*nks</t>
  </si>
  <si>
    <t>iznos*eks</t>
  </si>
  <si>
    <t>nks</t>
  </si>
  <si>
    <t>eks</t>
  </si>
  <si>
    <t>kk NKS</t>
  </si>
  <si>
    <t>kk EKS</t>
  </si>
  <si>
    <t>dk NKS</t>
  </si>
  <si>
    <t>dk EKS</t>
  </si>
  <si>
    <t>uk NKS</t>
  </si>
  <si>
    <t>uk EKS</t>
  </si>
  <si>
    <t>в) Остали пословни приходи</t>
  </si>
  <si>
    <t xml:space="preserve">г) Остали пословни расходи </t>
  </si>
  <si>
    <t>Секторска и рочна структура укупних кредита организационих дијелова МКО са сједиштем у ФБиХ, а које послују у Републици Српској</t>
  </si>
  <si>
    <t>Да ли је можда просјек већи од максимума свих појединачних или је просјек можда мањи од минимума појединачних?</t>
  </si>
  <si>
    <t>Број грешака</t>
  </si>
  <si>
    <t>КК</t>
  </si>
  <si>
    <t>ДК</t>
  </si>
  <si>
    <t>УК</t>
  </si>
  <si>
    <t>Секторска и рочна структура кредита МКО са сједиштем у Републици Српској</t>
  </si>
  <si>
    <t>Биланс успјеха МКО са сједиштем у Републици Српској</t>
  </si>
  <si>
    <t>Биланс стања МКО са сједиштем у Републици Српској</t>
  </si>
  <si>
    <t>Краткорочни кредити за:</t>
  </si>
  <si>
    <t>Пондерисане каматне стопе</t>
  </si>
  <si>
    <t>Пондерисане каматне стопе на укупне кредите</t>
  </si>
  <si>
    <t>3. ФИНАНСИЈСКИ РЕЗУЛТАТ ПРИЈЕ ОПОРЕЗИВАЊА (1.-2.)</t>
  </si>
  <si>
    <t>5. НЕТО ФИНАНСИЈСКИ РЕЗУЛТАТ  (3.-4.)</t>
  </si>
  <si>
    <t>31.12.2025 00:00:00</t>
  </si>
  <si>
    <t>30.06.2026 00:00:00</t>
  </si>
  <si>
    <t>MKD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</si>
  <si>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</si>
  <si>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</si>
  <si>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</si>
  <si>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</si>
  <si>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</si>
  <si>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</si>
  <si>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</si>
  <si>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</si>
  <si>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</si>
  <si>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</si>
  <si>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b6</t>
  </si>
  <si>
    <t>a11</t>
  </si>
  <si>
    <t>RS</t>
  </si>
  <si>
    <t>a12</t>
  </si>
  <si>
    <t>a13</t>
  </si>
  <si>
    <t>a14</t>
  </si>
  <si>
    <t>a15</t>
  </si>
  <si>
    <t>a16</t>
  </si>
  <si>
    <t>a21</t>
  </si>
  <si>
    <t>a22</t>
  </si>
  <si>
    <t>a23</t>
  </si>
  <si>
    <t>a24</t>
  </si>
  <si>
    <t>a25</t>
  </si>
  <si>
    <t>a26</t>
  </si>
  <si>
    <t>FBH</t>
  </si>
  <si>
    <t>30.06.2025 00:00:00</t>
  </si>
  <si>
    <t>77957,00</t>
  </si>
  <si>
    <t>94242,00</t>
  </si>
  <si>
    <t>945,00</t>
  </si>
  <si>
    <t>927,00</t>
  </si>
  <si>
    <t>660,00</t>
  </si>
  <si>
    <t>877,00</t>
  </si>
  <si>
    <t>16649,00</t>
  </si>
  <si>
    <t>20440,00</t>
  </si>
  <si>
    <t>34690,00</t>
  </si>
  <si>
    <t>40249,00</t>
  </si>
  <si>
    <t>6271,00</t>
  </si>
  <si>
    <t>7060,00</t>
  </si>
  <si>
    <t>515,00</t>
  </si>
  <si>
    <t>589,00</t>
  </si>
  <si>
    <t>0,00</t>
  </si>
  <si>
    <t>58,00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</si>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</sst>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 * #,##0.00_)\ _D_i_n_._ ;_ * \(#,##0.00\)\ _D_i_n_._ ;_ * &quot;-&quot;??_)\ _D_i_n_._ ;_ @_ "/>
    <numFmt numFmtId="165" formatCode="#,##0.0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rgb="FF632423"/>
      <name val="Calibri"/>
      <family val="2"/>
      <charset val="204"/>
      <scheme val="minor"/>
    </font>
    <font>
      <b/>
      <sz val="12"/>
      <color rgb="FF632423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</font>
    <font>
      <b/>
      <sz val="14"/>
      <color rgb="FF632423"/>
      <name val="Calibri"/>
      <family val="2"/>
      <charset val="204"/>
    </font>
    <font>
      <b/>
      <sz val="13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632423"/>
      <name val="Calibri"/>
      <family val="2"/>
      <charset val="204"/>
      <scheme val="minor"/>
    </font>
    <font>
      <b/>
      <sz val="11"/>
      <color theme="5" tint="-0.499984740745262"/>
      <name val="Calibri"/>
      <family val="2"/>
      <charset val="204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b/>
      <sz val="11"/>
      <color rgb="FF800000"/>
      <name val="Calibri"/>
      <family val="2"/>
      <charset val="204"/>
      <scheme val="minor"/>
    </font>
    <font>
      <sz val="10"/>
      <name val="CYDutch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color theme="1"/>
      <name val="Calibri"/>
      <family val="2"/>
      <charset val="204"/>
      <scheme val="minor"/>
    </font>
    <font>
      <i/>
      <u/>
      <sz val="10"/>
      <color theme="10"/>
      <name val="Calibri"/>
      <family val="2"/>
      <charset val="204"/>
      <scheme val="minor"/>
    </font>
    <font>
      <sz val="12"/>
      <color theme="1"/>
      <name val="Calibri"/>
      <family val="2"/>
      <charset val="238"/>
      <scheme val="minor"/>
    </font>
    <font>
      <sz val="10"/>
      <color rgb="FFC00000"/>
      <name val="Calibri"/>
      <family val="2"/>
      <scheme val="minor"/>
    </font>
    <font>
      <b/>
      <sz val="9"/>
      <name val="Calibri"/>
      <family val="2"/>
      <charset val="204"/>
    </font>
    <font>
      <b/>
      <sz val="9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0"/>
      <color rgb="FF632423"/>
      <name val="Calibri"/>
      <family val="2"/>
      <scheme val="minor"/>
    </font>
    <font>
      <b/>
      <sz val="10"/>
      <color rgb="FF8A000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9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9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553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medium">
        <color rgb="FF632423"/>
      </bottom>
      <diagonal/>
    </border>
    <border>
      <left/>
      <right/>
      <top/>
      <bottom style="thin">
        <color rgb="FF632423"/>
      </bottom>
      <diagonal/>
    </border>
    <border>
      <left/>
      <right/>
      <top/>
      <bottom style="double">
        <color rgb="FF6324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theme="0" tint="-0.499984740745262"/>
      </left>
      <right/>
      <top/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/>
      <right style="dotted">
        <color theme="0" tint="-0.499984740745262"/>
      </right>
      <top/>
      <bottom style="dotted">
        <color theme="0" tint="-0.499984740745262"/>
      </bottom>
      <diagonal/>
    </border>
    <border>
      <left/>
      <right style="dotted">
        <color theme="0" tint="-0.499984740745262"/>
      </right>
      <top/>
      <bottom style="thin">
        <color theme="0" tint="-0.499984740745262"/>
      </bottom>
      <diagonal/>
    </border>
    <border>
      <left style="dotted">
        <color theme="0" tint="-0.499984740745262"/>
      </left>
      <right/>
      <top/>
      <bottom style="thin">
        <color theme="0" tint="-0.499984740745262"/>
      </bottom>
      <diagonal/>
    </border>
    <border>
      <left style="dotted">
        <color theme="0" tint="-0.499984740745262"/>
      </left>
      <right/>
      <top/>
      <bottom/>
      <diagonal/>
    </border>
    <border>
      <left/>
      <right style="dotted">
        <color theme="0" tint="-0.499984740745262"/>
      </right>
      <top/>
      <bottom/>
      <diagonal/>
    </border>
    <border>
      <left style="dotted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tt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/>
      <top style="thin">
        <color auto="1"/>
      </top>
      <bottom style="thin">
        <color auto="1"/>
      </bottom>
      <diagonal/>
    </border>
    <border>
      <left/>
      <right style="dotted">
        <color theme="0" tint="-0.499984740745262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 style="dotted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dotted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dotted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</borders>
  <cellStyleXfs count="73">
    <xf numFmtId="0" fontId="0" fillId="0" borderId="0"/>
    <xf numFmtId="0" fontId="17" fillId="0" borderId="0"/>
    <xf numFmtId="0" fontId="13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2" fillId="0" borderId="0"/>
    <xf numFmtId="0" fontId="11" fillId="0" borderId="0"/>
    <xf numFmtId="0" fontId="19" fillId="0" borderId="0" applyNumberFormat="0" applyFill="0" applyBorder="0" applyAlignment="0" applyProtection="0"/>
    <xf numFmtId="0" fontId="17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24" fillId="0" borderId="0" applyNumberFormat="0" applyFill="0" applyBorder="0" applyAlignment="0" applyProtection="0"/>
    <xf numFmtId="0" fontId="9" fillId="0" borderId="0"/>
    <xf numFmtId="0" fontId="7" fillId="0" borderId="0"/>
    <xf numFmtId="9" fontId="7" fillId="0" borderId="0" applyFont="0" applyFill="0" applyBorder="0" applyAlignment="0" applyProtection="0"/>
    <xf numFmtId="0" fontId="20" fillId="0" borderId="0"/>
    <xf numFmtId="0" fontId="7" fillId="0" borderId="0"/>
    <xf numFmtId="0" fontId="7" fillId="0" borderId="0"/>
    <xf numFmtId="0" fontId="17" fillId="0" borderId="0"/>
    <xf numFmtId="0" fontId="20" fillId="0" borderId="0"/>
    <xf numFmtId="0" fontId="17" fillId="0" borderId="0"/>
    <xf numFmtId="0" fontId="34" fillId="0" borderId="0"/>
    <xf numFmtId="0" fontId="35" fillId="0" borderId="0"/>
    <xf numFmtId="0" fontId="7" fillId="0" borderId="0"/>
    <xf numFmtId="9" fontId="7" fillId="0" borderId="0" applyFont="0" applyFill="0" applyBorder="0" applyAlignment="0" applyProtection="0"/>
    <xf numFmtId="0" fontId="34" fillId="0" borderId="0"/>
    <xf numFmtId="0" fontId="17" fillId="0" borderId="0"/>
    <xf numFmtId="0" fontId="17" fillId="0" borderId="0"/>
    <xf numFmtId="0" fontId="36" fillId="0" borderId="0" applyBorder="0"/>
    <xf numFmtId="0" fontId="37" fillId="0" borderId="0"/>
    <xf numFmtId="0" fontId="37" fillId="0" borderId="0"/>
    <xf numFmtId="0" fontId="35" fillId="0" borderId="0"/>
    <xf numFmtId="0" fontId="38" fillId="0" borderId="0"/>
    <xf numFmtId="0" fontId="7" fillId="0" borderId="0"/>
    <xf numFmtId="0" fontId="34" fillId="0" borderId="0"/>
    <xf numFmtId="165" fontId="39" fillId="0" borderId="27" applyNumberFormat="0" applyFill="0" applyProtection="0">
      <alignment horizontal="right" vertical="center" wrapText="1"/>
    </xf>
    <xf numFmtId="0" fontId="40" fillId="0" borderId="0"/>
    <xf numFmtId="165" fontId="41" fillId="0" borderId="28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9">
    <xf numFmtId="0" fontId="0" fillId="0" borderId="0" xfId="0"/>
    <xf numFmtId="0" fontId="14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20" fillId="0" borderId="0" xfId="15"/>
    <xf numFmtId="0" fontId="21" fillId="0" borderId="0" xfId="15" applyFont="1" applyAlignment="1">
      <alignment horizontal="center"/>
    </xf>
    <xf numFmtId="0" fontId="20" fillId="0" borderId="0" xfId="15" applyAlignment="1">
      <alignment horizontal="center" vertical="center"/>
    </xf>
    <xf numFmtId="0" fontId="15" fillId="0" borderId="0" xfId="15" applyFont="1" applyAlignment="1">
      <alignment horizontal="right" vertical="center"/>
    </xf>
    <xf numFmtId="22" fontId="20" fillId="0" borderId="0" xfId="15" applyNumberFormat="1"/>
    <xf numFmtId="0" fontId="9" fillId="0" borderId="0" xfId="17"/>
    <xf numFmtId="0" fontId="15" fillId="0" borderId="4" xfId="17" applyFont="1" applyBorder="1" applyAlignment="1">
      <alignment horizontal="center" vertical="center"/>
    </xf>
    <xf numFmtId="0" fontId="26" fillId="0" borderId="0" xfId="17" applyFont="1" applyAlignment="1">
      <alignment horizontal="center" vertical="center"/>
    </xf>
    <xf numFmtId="0" fontId="9" fillId="0" borderId="0" xfId="17" applyAlignment="1">
      <alignment horizontal="center"/>
    </xf>
    <xf numFmtId="0" fontId="24" fillId="0" borderId="0" xfId="16" applyAlignment="1">
      <alignment vertical="center"/>
    </xf>
    <xf numFmtId="0" fontId="27" fillId="0" borderId="0" xfId="0" applyFont="1" applyAlignment="1">
      <alignment horizontal="left" vertical="center"/>
    </xf>
    <xf numFmtId="0" fontId="8" fillId="0" borderId="0" xfId="17" applyFont="1"/>
    <xf numFmtId="0" fontId="29" fillId="3" borderId="0" xfId="0" applyFont="1" applyFill="1"/>
    <xf numFmtId="49" fontId="28" fillId="3" borderId="0" xfId="0" applyNumberFormat="1" applyFont="1" applyFill="1" applyAlignment="1">
      <alignment horizontal="right" vertical="center"/>
    </xf>
    <xf numFmtId="0" fontId="31" fillId="4" borderId="0" xfId="0" applyFont="1" applyFill="1" applyAlignment="1">
      <alignment horizontal="left" vertical="center" wrapText="1"/>
    </xf>
    <xf numFmtId="0" fontId="30" fillId="4" borderId="13" xfId="0" applyFont="1" applyFill="1" applyBorder="1" applyAlignment="1">
      <alignment horizontal="right" vertical="center" wrapText="1"/>
    </xf>
    <xf numFmtId="0" fontId="30" fillId="2" borderId="0" xfId="0" applyFont="1" applyFill="1" applyAlignment="1">
      <alignment horizontal="right" vertical="center" wrapText="1"/>
    </xf>
    <xf numFmtId="0" fontId="30" fillId="4" borderId="0" xfId="0" applyFont="1" applyFill="1" applyAlignment="1">
      <alignment horizontal="right" vertical="center" wrapText="1"/>
    </xf>
    <xf numFmtId="0" fontId="30" fillId="4" borderId="0" xfId="0" applyFont="1" applyFill="1" applyAlignment="1">
      <alignment horizontal="left" vertical="center" wrapText="1"/>
    </xf>
    <xf numFmtId="0" fontId="31" fillId="4" borderId="16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horizontal="left" vertical="center" wrapText="1"/>
    </xf>
    <xf numFmtId="0" fontId="28" fillId="3" borderId="0" xfId="0" applyFont="1" applyFill="1" applyAlignment="1">
      <alignment vertical="center"/>
    </xf>
    <xf numFmtId="4" fontId="30" fillId="4" borderId="13" xfId="0" applyNumberFormat="1" applyFont="1" applyFill="1" applyBorder="1" applyAlignment="1">
      <alignment horizontal="right" vertical="center" wrapText="1"/>
    </xf>
    <xf numFmtId="4" fontId="30" fillId="4" borderId="14" xfId="0" applyNumberFormat="1" applyFont="1" applyFill="1" applyBorder="1" applyAlignment="1">
      <alignment horizontal="right" vertical="center" wrapText="1"/>
    </xf>
    <xf numFmtId="4" fontId="30" fillId="4" borderId="0" xfId="0" applyNumberFormat="1" applyFont="1" applyFill="1" applyAlignment="1">
      <alignment horizontal="right" vertical="center" wrapText="1"/>
    </xf>
    <xf numFmtId="0" fontId="30" fillId="4" borderId="14" xfId="0" applyFont="1" applyFill="1" applyBorder="1" applyAlignment="1">
      <alignment vertical="top" wrapText="1"/>
    </xf>
    <xf numFmtId="0" fontId="31" fillId="4" borderId="18" xfId="0" applyFont="1" applyFill="1" applyBorder="1" applyAlignment="1">
      <alignment vertical="top" wrapText="1"/>
    </xf>
    <xf numFmtId="0" fontId="31" fillId="4" borderId="23" xfId="0" applyFont="1" applyFill="1" applyBorder="1" applyAlignment="1">
      <alignment vertical="top" wrapText="1"/>
    </xf>
    <xf numFmtId="0" fontId="7" fillId="0" borderId="0" xfId="18"/>
    <xf numFmtId="0" fontId="33" fillId="0" borderId="1" xfId="20" applyFont="1" applyBorder="1"/>
    <xf numFmtId="0" fontId="43" fillId="0" borderId="0" xfId="8" applyFont="1"/>
    <xf numFmtId="0" fontId="45" fillId="4" borderId="0" xfId="0" applyFont="1" applyFill="1" applyAlignment="1">
      <alignment horizontal="left" vertical="center" wrapText="1"/>
    </xf>
    <xf numFmtId="0" fontId="18" fillId="0" borderId="0" xfId="3" applyFont="1"/>
    <xf numFmtId="0" fontId="1" fillId="0" borderId="0" xfId="17" applyFont="1"/>
    <xf numFmtId="0" fontId="14" fillId="0" borderId="0" xfId="0" applyFont="1"/>
    <xf numFmtId="0" fontId="48" fillId="0" borderId="0" xfId="0" applyFont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50" fillId="0" borderId="0" xfId="0" applyFont="1" applyAlignment="1">
      <alignment horizontal="left" vertical="center"/>
    </xf>
    <xf numFmtId="3" fontId="31" fillId="4" borderId="13" xfId="0" applyNumberFormat="1" applyFont="1" applyFill="1" applyBorder="1" applyAlignment="1">
      <alignment horizontal="right" vertical="center" wrapText="1"/>
    </xf>
    <xf numFmtId="3" fontId="30" fillId="4" borderId="0" xfId="0" applyNumberFormat="1" applyFont="1" applyFill="1" applyAlignment="1">
      <alignment horizontal="right" vertical="center" wrapText="1"/>
    </xf>
    <xf numFmtId="3" fontId="31" fillId="4" borderId="14" xfId="0" applyNumberFormat="1" applyFont="1" applyFill="1" applyBorder="1" applyAlignment="1">
      <alignment horizontal="right" vertical="center" wrapText="1"/>
    </xf>
    <xf numFmtId="0" fontId="31" fillId="4" borderId="7" xfId="0" applyFont="1" applyFill="1" applyBorder="1" applyAlignment="1">
      <alignment vertical="center" wrapText="1"/>
    </xf>
    <xf numFmtId="0" fontId="31" fillId="4" borderId="16" xfId="0" applyFont="1" applyFill="1" applyBorder="1" applyAlignment="1">
      <alignment vertical="center" wrapText="1"/>
    </xf>
    <xf numFmtId="0" fontId="31" fillId="4" borderId="2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/>
    </xf>
    <xf numFmtId="3" fontId="0" fillId="0" borderId="0" xfId="0" applyNumberFormat="1" applyAlignment="1">
      <alignment horizontal="center" vertical="center"/>
    </xf>
    <xf numFmtId="4" fontId="0" fillId="0" borderId="0" xfId="0" applyNumberFormat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wrapText="1"/>
    </xf>
    <xf numFmtId="3" fontId="0" fillId="0" borderId="0" xfId="0" applyNumberFormat="1" applyAlignment="1">
      <alignment wrapText="1"/>
    </xf>
    <xf numFmtId="3" fontId="52" fillId="4" borderId="13" xfId="0" applyNumberFormat="1" applyFont="1" applyFill="1" applyBorder="1" applyAlignment="1">
      <alignment horizontal="right" vertical="center" wrapText="1"/>
    </xf>
    <xf numFmtId="3" fontId="52" fillId="4" borderId="0" xfId="0" applyNumberFormat="1" applyFont="1" applyFill="1" applyAlignment="1">
      <alignment horizontal="right" vertical="center" wrapText="1"/>
    </xf>
    <xf numFmtId="3" fontId="52" fillId="2" borderId="14" xfId="0" applyNumberFormat="1" applyFont="1" applyFill="1" applyBorder="1" applyAlignment="1">
      <alignment horizontal="right" vertical="center" wrapText="1"/>
    </xf>
    <xf numFmtId="0" fontId="51" fillId="4" borderId="0" xfId="0" applyFont="1" applyFill="1" applyAlignment="1">
      <alignment vertical="center" wrapText="1"/>
    </xf>
    <xf numFmtId="0" fontId="52" fillId="4" borderId="3" xfId="0" applyFont="1" applyFill="1" applyBorder="1" applyAlignment="1">
      <alignment vertical="center" wrapText="1"/>
    </xf>
    <xf numFmtId="0" fontId="52" fillId="4" borderId="21" xfId="0" applyFont="1" applyFill="1" applyBorder="1" applyAlignment="1">
      <alignment vertical="center" wrapText="1"/>
    </xf>
    <xf numFmtId="0" fontId="30" fillId="4" borderId="29" xfId="0" applyFont="1" applyFill="1" applyBorder="1" applyAlignment="1">
      <alignment horizontal="right" vertical="center" wrapText="1"/>
    </xf>
    <xf numFmtId="0" fontId="30" fillId="2" borderId="30" xfId="0" applyFont="1" applyFill="1" applyBorder="1" applyAlignment="1">
      <alignment horizontal="right" vertical="center" wrapText="1"/>
    </xf>
    <xf numFmtId="3" fontId="53" fillId="4" borderId="13" xfId="0" applyNumberFormat="1" applyFont="1" applyFill="1" applyBorder="1" applyAlignment="1">
      <alignment horizontal="right" vertical="center" wrapText="1" indent="1"/>
    </xf>
    <xf numFmtId="3" fontId="53" fillId="4" borderId="0" xfId="0" applyNumberFormat="1" applyFont="1" applyFill="1" applyAlignment="1">
      <alignment horizontal="right" vertical="center" wrapText="1" indent="1"/>
    </xf>
    <xf numFmtId="3" fontId="53" fillId="4" borderId="14" xfId="0" applyNumberFormat="1" applyFont="1" applyFill="1" applyBorder="1" applyAlignment="1">
      <alignment horizontal="right" vertical="center" wrapText="1" indent="1"/>
    </xf>
    <xf numFmtId="3" fontId="47" fillId="4" borderId="19" xfId="0" applyNumberFormat="1" applyFont="1" applyFill="1" applyBorder="1" applyAlignment="1">
      <alignment horizontal="right" vertical="center" wrapText="1" indent="1"/>
    </xf>
    <xf numFmtId="3" fontId="47" fillId="4" borderId="7" xfId="0" applyNumberFormat="1" applyFont="1" applyFill="1" applyBorder="1" applyAlignment="1">
      <alignment horizontal="right" vertical="center" wrapText="1" indent="1"/>
    </xf>
    <xf numFmtId="3" fontId="47" fillId="4" borderId="20" xfId="0" applyNumberFormat="1" applyFont="1" applyFill="1" applyBorder="1" applyAlignment="1">
      <alignment horizontal="right" vertical="center" wrapText="1" indent="1"/>
    </xf>
    <xf numFmtId="3" fontId="47" fillId="4" borderId="13" xfId="0" applyNumberFormat="1" applyFont="1" applyFill="1" applyBorder="1" applyAlignment="1">
      <alignment horizontal="right" vertical="center" wrapText="1" indent="1"/>
    </xf>
    <xf numFmtId="3" fontId="47" fillId="4" borderId="0" xfId="0" applyNumberFormat="1" applyFont="1" applyFill="1" applyAlignment="1">
      <alignment horizontal="right" vertical="center" wrapText="1" indent="1"/>
    </xf>
    <xf numFmtId="3" fontId="47" fillId="4" borderId="14" xfId="0" applyNumberFormat="1" applyFont="1" applyFill="1" applyBorder="1" applyAlignment="1">
      <alignment horizontal="right" vertical="center" wrapText="1" indent="1"/>
    </xf>
    <xf numFmtId="3" fontId="47" fillId="4" borderId="17" xfId="0" applyNumberFormat="1" applyFont="1" applyFill="1" applyBorder="1" applyAlignment="1">
      <alignment horizontal="right" vertical="center" wrapText="1" indent="1"/>
    </xf>
    <xf numFmtId="3" fontId="47" fillId="4" borderId="16" xfId="0" applyNumberFormat="1" applyFont="1" applyFill="1" applyBorder="1" applyAlignment="1">
      <alignment horizontal="right" vertical="center" wrapText="1" indent="1"/>
    </xf>
    <xf numFmtId="3" fontId="47" fillId="4" borderId="18" xfId="0" applyNumberFormat="1" applyFont="1" applyFill="1" applyBorder="1" applyAlignment="1">
      <alignment horizontal="right" vertical="center" wrapText="1" indent="1"/>
    </xf>
    <xf numFmtId="3" fontId="47" fillId="4" borderId="22" xfId="0" applyNumberFormat="1" applyFont="1" applyFill="1" applyBorder="1" applyAlignment="1">
      <alignment horizontal="right" vertical="center" wrapText="1" indent="1"/>
    </xf>
    <xf numFmtId="3" fontId="47" fillId="4" borderId="21" xfId="0" applyNumberFormat="1" applyFont="1" applyFill="1" applyBorder="1" applyAlignment="1">
      <alignment horizontal="right" vertical="center" wrapText="1" indent="1"/>
    </xf>
    <xf numFmtId="3" fontId="47" fillId="4" borderId="23" xfId="0" applyNumberFormat="1" applyFont="1" applyFill="1" applyBorder="1" applyAlignment="1">
      <alignment horizontal="right" vertical="center" wrapText="1" indent="1"/>
    </xf>
    <xf numFmtId="0" fontId="14" fillId="0" borderId="0" xfId="0" applyFont="1" applyAlignment="1">
      <alignment vertical="center"/>
    </xf>
    <xf numFmtId="4" fontId="53" fillId="4" borderId="13" xfId="0" applyNumberFormat="1" applyFont="1" applyFill="1" applyBorder="1" applyAlignment="1">
      <alignment horizontal="right" vertical="center" wrapText="1" indent="1"/>
    </xf>
    <xf numFmtId="4" fontId="53" fillId="4" borderId="14" xfId="0" applyNumberFormat="1" applyFont="1" applyFill="1" applyBorder="1" applyAlignment="1">
      <alignment horizontal="right" vertical="center" wrapText="1" indent="1"/>
    </xf>
    <xf numFmtId="4" fontId="53" fillId="4" borderId="0" xfId="0" applyNumberFormat="1" applyFont="1" applyFill="1" applyAlignment="1">
      <alignment horizontal="right" vertical="center" wrapText="1" indent="1"/>
    </xf>
    <xf numFmtId="3" fontId="54" fillId="4" borderId="13" xfId="0" applyNumberFormat="1" applyFont="1" applyFill="1" applyBorder="1" applyAlignment="1">
      <alignment horizontal="right" vertical="center" wrapText="1" indent="1"/>
    </xf>
    <xf numFmtId="3" fontId="55" fillId="4" borderId="0" xfId="0" applyNumberFormat="1" applyFont="1" applyFill="1" applyAlignment="1">
      <alignment horizontal="right" vertical="center" wrapText="1" indent="1"/>
    </xf>
    <xf numFmtId="3" fontId="55" fillId="2" borderId="14" xfId="0" applyNumberFormat="1" applyFont="1" applyFill="1" applyBorder="1" applyAlignment="1">
      <alignment horizontal="right" vertical="center" wrapText="1" indent="1"/>
    </xf>
    <xf numFmtId="3" fontId="46" fillId="4" borderId="12" xfId="0" applyNumberFormat="1" applyFont="1" applyFill="1" applyBorder="1" applyAlignment="1">
      <alignment horizontal="right" vertical="center" wrapText="1" indent="1"/>
    </xf>
    <xf numFmtId="3" fontId="46" fillId="4" borderId="3" xfId="0" applyNumberFormat="1" applyFont="1" applyFill="1" applyBorder="1" applyAlignment="1">
      <alignment horizontal="right" vertical="center" wrapText="1" indent="1"/>
    </xf>
    <xf numFmtId="3" fontId="46" fillId="2" borderId="11" xfId="0" applyNumberFormat="1" applyFont="1" applyFill="1" applyBorder="1" applyAlignment="1">
      <alignment horizontal="right" vertical="center" wrapText="1" indent="1"/>
    </xf>
    <xf numFmtId="3" fontId="46" fillId="4" borderId="13" xfId="0" applyNumberFormat="1" applyFont="1" applyFill="1" applyBorder="1" applyAlignment="1">
      <alignment horizontal="right" vertical="center" wrapText="1" indent="1"/>
    </xf>
    <xf numFmtId="3" fontId="46" fillId="2" borderId="14" xfId="0" applyNumberFormat="1" applyFont="1" applyFill="1" applyBorder="1" applyAlignment="1">
      <alignment horizontal="right" vertical="center" wrapText="1" indent="1"/>
    </xf>
    <xf numFmtId="3" fontId="55" fillId="4" borderId="13" xfId="0" applyNumberFormat="1" applyFont="1" applyFill="1" applyBorder="1" applyAlignment="1">
      <alignment horizontal="right" vertical="center" wrapText="1" indent="1"/>
    </xf>
    <xf numFmtId="3" fontId="56" fillId="4" borderId="22" xfId="0" applyNumberFormat="1" applyFont="1" applyFill="1" applyBorder="1" applyAlignment="1">
      <alignment horizontal="right" vertical="center" wrapText="1" indent="1"/>
    </xf>
    <xf numFmtId="3" fontId="46" fillId="4" borderId="21" xfId="0" applyNumberFormat="1" applyFont="1" applyFill="1" applyBorder="1" applyAlignment="1">
      <alignment horizontal="right" vertical="center" wrapText="1" indent="1"/>
    </xf>
    <xf numFmtId="3" fontId="46" fillId="2" borderId="23" xfId="0" applyNumberFormat="1" applyFont="1" applyFill="1" applyBorder="1" applyAlignment="1">
      <alignment horizontal="right" vertical="center" wrapText="1" indent="1"/>
    </xf>
    <xf numFmtId="3" fontId="53" fillId="4" borderId="13" xfId="0" applyNumberFormat="1" applyFont="1" applyFill="1" applyBorder="1" applyAlignment="1">
      <alignment horizontal="right" vertical="center"/>
    </xf>
    <xf numFmtId="3" fontId="53" fillId="4" borderId="15" xfId="0" applyNumberFormat="1" applyFont="1" applyFill="1" applyBorder="1" applyAlignment="1">
      <alignment horizontal="right" vertical="center"/>
    </xf>
    <xf numFmtId="41" fontId="53" fillId="2" borderId="0" xfId="0" applyNumberFormat="1" applyFont="1" applyFill="1" applyAlignment="1">
      <alignment horizontal="right" vertical="center" wrapText="1"/>
    </xf>
    <xf numFmtId="41" fontId="53" fillId="4" borderId="0" xfId="0" applyNumberFormat="1" applyFont="1" applyFill="1" applyAlignment="1">
      <alignment horizontal="right" vertical="center" wrapText="1"/>
    </xf>
    <xf numFmtId="41" fontId="47" fillId="4" borderId="17" xfId="0" applyNumberFormat="1" applyFont="1" applyFill="1" applyBorder="1" applyAlignment="1">
      <alignment horizontal="right" vertical="center" wrapText="1"/>
    </xf>
    <xf numFmtId="41" fontId="47" fillId="2" borderId="16" xfId="0" applyNumberFormat="1" applyFont="1" applyFill="1" applyBorder="1" applyAlignment="1">
      <alignment horizontal="right" vertical="center" wrapText="1"/>
    </xf>
    <xf numFmtId="41" fontId="47" fillId="4" borderId="16" xfId="0" applyNumberFormat="1" applyFont="1" applyFill="1" applyBorder="1" applyAlignment="1">
      <alignment horizontal="right" vertical="center" wrapText="1"/>
    </xf>
    <xf numFmtId="41" fontId="47" fillId="4" borderId="13" xfId="0" applyNumberFormat="1" applyFont="1" applyFill="1" applyBorder="1" applyAlignment="1">
      <alignment horizontal="right" vertical="center" wrapText="1"/>
    </xf>
    <xf numFmtId="41" fontId="47" fillId="2" borderId="0" xfId="0" applyNumberFormat="1" applyFont="1" applyFill="1" applyAlignment="1">
      <alignment horizontal="right" vertical="center" wrapText="1"/>
    </xf>
    <xf numFmtId="41" fontId="47" fillId="4" borderId="0" xfId="0" applyNumberFormat="1" applyFont="1" applyFill="1" applyAlignment="1">
      <alignment horizontal="right" vertical="center" wrapText="1"/>
    </xf>
    <xf numFmtId="41" fontId="53" fillId="4" borderId="13" xfId="0" applyNumberFormat="1" applyFont="1" applyFill="1" applyBorder="1" applyAlignment="1">
      <alignment horizontal="right" vertical="center" wrapText="1"/>
    </xf>
    <xf numFmtId="41" fontId="53" fillId="2" borderId="21" xfId="0" applyNumberFormat="1" applyFont="1" applyFill="1" applyBorder="1" applyAlignment="1">
      <alignment horizontal="right" vertical="center" wrapText="1"/>
    </xf>
    <xf numFmtId="41" fontId="53" fillId="4" borderId="2" xfId="0" applyNumberFormat="1" applyFont="1" applyFill="1" applyBorder="1" applyAlignment="1">
      <alignment horizontal="right" vertical="center" wrapText="1"/>
    </xf>
    <xf numFmtId="4" fontId="53" fillId="4" borderId="12" xfId="0" applyNumberFormat="1" applyFont="1" applyFill="1" applyBorder="1" applyAlignment="1">
      <alignment horizontal="right" vertical="center" wrapText="1" indent="1"/>
    </xf>
    <xf numFmtId="0" fontId="57" fillId="5" borderId="0" xfId="3" applyFont="1" applyFill="1" applyAlignment="1">
      <alignment vertical="center" wrapText="1"/>
    </xf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37" fillId="0" borderId="0" xfId="0" applyFont="1"/>
    <xf numFmtId="4" fontId="53" fillId="4" borderId="11" xfId="0" applyNumberFormat="1" applyFont="1" applyFill="1" applyBorder="1" applyAlignment="1">
      <alignment horizontal="right" vertical="center" wrapText="1" indent="1"/>
    </xf>
    <xf numFmtId="4" fontId="53" fillId="4" borderId="3" xfId="0" applyNumberFormat="1" applyFont="1" applyFill="1" applyBorder="1" applyAlignment="1">
      <alignment horizontal="right" vertical="center" wrapText="1" indent="1"/>
    </xf>
    <xf numFmtId="14" fontId="23" fillId="0" borderId="1" xfId="15" applyNumberFormat="1" applyFont="1" applyBorder="1" applyAlignment="1">
      <alignment horizontal="center" vertical="center"/>
    </xf>
    <xf numFmtId="0" fontId="59" fillId="4" borderId="11" xfId="0" applyFont="1" applyFill="1" applyBorder="1" applyAlignment="1">
      <alignment horizontal="center" vertical="center" wrapText="1"/>
    </xf>
    <xf numFmtId="0" fontId="59" fillId="4" borderId="12" xfId="0" applyFont="1" applyFill="1" applyBorder="1" applyAlignment="1">
      <alignment horizontal="center" vertical="center" wrapText="1"/>
    </xf>
    <xf numFmtId="0" fontId="59" fillId="4" borderId="3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60" fillId="4" borderId="11" xfId="0" applyFont="1" applyFill="1" applyBorder="1" applyAlignment="1">
      <alignment horizontal="center" vertical="center" wrapText="1"/>
    </xf>
    <xf numFmtId="0" fontId="60" fillId="4" borderId="12" xfId="0" applyFont="1" applyFill="1" applyBorder="1" applyAlignment="1">
      <alignment horizontal="center" vertical="center" wrapText="1"/>
    </xf>
    <xf numFmtId="0" fontId="52" fillId="4" borderId="0" xfId="0" applyFont="1" applyFill="1" applyAlignment="1">
      <alignment horizontal="center" vertical="center" wrapText="1"/>
    </xf>
    <xf numFmtId="0" fontId="61" fillId="4" borderId="0" xfId="0" applyFont="1" applyFill="1" applyAlignment="1">
      <alignment vertical="center" wrapText="1"/>
    </xf>
    <xf numFmtId="4" fontId="56" fillId="4" borderId="17" xfId="0" applyNumberFormat="1" applyFont="1" applyFill="1" applyBorder="1" applyAlignment="1">
      <alignment horizontal="right" vertical="center" wrapText="1" indent="1"/>
    </xf>
    <xf numFmtId="4" fontId="56" fillId="4" borderId="18" xfId="0" applyNumberFormat="1" applyFont="1" applyFill="1" applyBorder="1" applyAlignment="1">
      <alignment horizontal="right" vertical="center" wrapText="1" indent="1"/>
    </xf>
    <xf numFmtId="4" fontId="56" fillId="4" borderId="16" xfId="0" applyNumberFormat="1" applyFont="1" applyFill="1" applyBorder="1" applyAlignment="1">
      <alignment horizontal="right" vertical="center" wrapText="1" indent="1"/>
    </xf>
    <xf numFmtId="4" fontId="56" fillId="4" borderId="11" xfId="0" applyNumberFormat="1" applyFont="1" applyFill="1" applyBorder="1" applyAlignment="1">
      <alignment horizontal="right" vertical="center" wrapText="1" indent="1"/>
    </xf>
    <xf numFmtId="4" fontId="56" fillId="4" borderId="3" xfId="0" applyNumberFormat="1" applyFont="1" applyFill="1" applyBorder="1" applyAlignment="1">
      <alignment horizontal="right" vertical="center" wrapText="1" indent="1"/>
    </xf>
    <xf numFmtId="4" fontId="56" fillId="4" borderId="22" xfId="0" applyNumberFormat="1" applyFont="1" applyFill="1" applyBorder="1" applyAlignment="1">
      <alignment horizontal="right" vertical="center" wrapText="1" indent="1"/>
    </xf>
    <xf numFmtId="4" fontId="56" fillId="4" borderId="23" xfId="0" applyNumberFormat="1" applyFont="1" applyFill="1" applyBorder="1" applyAlignment="1">
      <alignment horizontal="right" vertical="center" wrapText="1" indent="1"/>
    </xf>
    <xf numFmtId="4" fontId="56" fillId="4" borderId="21" xfId="0" applyNumberFormat="1" applyFont="1" applyFill="1" applyBorder="1" applyAlignment="1">
      <alignment horizontal="right" vertical="center" wrapText="1" indent="1"/>
    </xf>
    <xf numFmtId="0" fontId="60" fillId="4" borderId="14" xfId="0" applyFont="1" applyFill="1" applyBorder="1" applyAlignment="1">
      <alignment horizontal="center" vertical="center" wrapText="1"/>
    </xf>
    <xf numFmtId="0" fontId="60" fillId="4" borderId="11" xfId="0" applyFont="1" applyFill="1" applyBorder="1" applyAlignment="1">
      <alignment horizontal="center" vertical="center" wrapText="1"/>
    </xf>
    <xf numFmtId="0" fontId="60" fillId="4" borderId="8" xfId="66" applyFont="1" applyFill="1" applyBorder="1" applyAlignment="1">
      <alignment horizontal="center" vertical="center" wrapText="1"/>
    </xf>
    <xf numFmtId="0" fontId="60" fillId="4" borderId="10" xfId="66" applyFont="1" applyFill="1" applyBorder="1" applyAlignment="1">
      <alignment horizontal="center" vertical="center" wrapText="1"/>
    </xf>
    <xf numFmtId="0" fontId="55" fillId="4" borderId="13" xfId="0" applyFont="1" applyFill="1" applyBorder="1" applyAlignment="1">
      <alignment horizontal="center" vertical="center" wrapText="1"/>
    </xf>
    <xf numFmtId="0" fontId="55" fillId="4" borderId="12" xfId="0" applyFont="1" applyFill="1" applyBorder="1" applyAlignment="1">
      <alignment horizontal="center" vertical="center" wrapText="1"/>
    </xf>
    <xf numFmtId="0" fontId="16" fillId="0" borderId="6" xfId="15" applyFont="1" applyBorder="1" applyAlignment="1">
      <alignment horizontal="center" vertical="center" wrapText="1"/>
    </xf>
    <xf numFmtId="0" fontId="22" fillId="0" borderId="5" xfId="15" applyFont="1" applyBorder="1" applyAlignment="1">
      <alignment horizontal="center" vertical="center"/>
    </xf>
    <xf numFmtId="0" fontId="42" fillId="0" borderId="0" xfId="18" applyFont="1" applyAlignment="1">
      <alignment horizontal="justify" vertical="center" wrapText="1"/>
    </xf>
    <xf numFmtId="0" fontId="59" fillId="4" borderId="14" xfId="0" applyFont="1" applyFill="1" applyBorder="1" applyAlignment="1">
      <alignment horizontal="center" vertical="center" wrapText="1"/>
    </xf>
    <xf numFmtId="0" fontId="59" fillId="4" borderId="11" xfId="0" applyFont="1" applyFill="1" applyBorder="1" applyAlignment="1">
      <alignment horizontal="center" vertical="center" wrapText="1"/>
    </xf>
    <xf numFmtId="0" fontId="54" fillId="4" borderId="13" xfId="0" applyFont="1" applyFill="1" applyBorder="1" applyAlignment="1">
      <alignment horizontal="center" vertical="center" wrapText="1"/>
    </xf>
    <xf numFmtId="0" fontId="54" fillId="4" borderId="12" xfId="0" applyFont="1" applyFill="1" applyBorder="1" applyAlignment="1">
      <alignment horizontal="center" vertical="center" wrapText="1"/>
    </xf>
    <xf numFmtId="0" fontId="59" fillId="4" borderId="8" xfId="66" applyFont="1" applyFill="1" applyBorder="1" applyAlignment="1">
      <alignment horizontal="center" vertical="center" wrapText="1"/>
    </xf>
    <xf numFmtId="0" fontId="59" fillId="4" borderId="10" xfId="66" applyFont="1" applyFill="1" applyBorder="1" applyAlignment="1">
      <alignment horizontal="center" vertical="center" wrapText="1"/>
    </xf>
    <xf numFmtId="0" fontId="59" fillId="4" borderId="0" xfId="0" applyFont="1" applyFill="1" applyAlignment="1">
      <alignment horizontal="center" vertical="center" wrapText="1"/>
    </xf>
    <xf numFmtId="0" fontId="59" fillId="4" borderId="3" xfId="0" applyFont="1" applyFill="1" applyBorder="1" applyAlignment="1">
      <alignment horizontal="center" vertical="center" wrapText="1"/>
    </xf>
    <xf numFmtId="0" fontId="59" fillId="4" borderId="8" xfId="0" applyFont="1" applyFill="1" applyBorder="1" applyAlignment="1">
      <alignment horizontal="center" vertical="center" wrapText="1"/>
    </xf>
    <xf numFmtId="0" fontId="59" fillId="4" borderId="9" xfId="0" applyFont="1" applyFill="1" applyBorder="1" applyAlignment="1">
      <alignment horizontal="center" vertical="center" wrapText="1"/>
    </xf>
    <xf numFmtId="0" fontId="59" fillId="4" borderId="10" xfId="0" applyFont="1" applyFill="1" applyBorder="1" applyAlignment="1">
      <alignment horizontal="center" vertical="center" wrapText="1"/>
    </xf>
    <xf numFmtId="0" fontId="54" fillId="4" borderId="0" xfId="0" applyFont="1" applyFill="1" applyAlignment="1">
      <alignment horizontal="center" vertical="center" wrapText="1"/>
    </xf>
    <xf numFmtId="0" fontId="54" fillId="4" borderId="3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center" wrapText="1"/>
    </xf>
    <xf numFmtId="0" fontId="58" fillId="0" borderId="0" xfId="3" applyFont="1" applyAlignment="1">
      <alignment horizontal="left" vertical="center" wrapText="1"/>
    </xf>
    <xf numFmtId="0" fontId="59" fillId="4" borderId="24" xfId="0" applyFont="1" applyFill="1" applyBorder="1" applyAlignment="1">
      <alignment horizontal="center" vertical="center" wrapText="1"/>
    </xf>
    <xf numFmtId="0" fontId="59" fillId="4" borderId="25" xfId="0" applyFont="1" applyFill="1" applyBorder="1" applyAlignment="1">
      <alignment horizontal="center" vertical="center" wrapText="1"/>
    </xf>
    <xf numFmtId="0" fontId="59" fillId="4" borderId="26" xfId="0" applyFont="1" applyFill="1" applyBorder="1" applyAlignment="1">
      <alignment horizontal="center" vertical="center" wrapText="1"/>
    </xf>
  </cellXfs>
  <cellStyles count="73">
    <cellStyle name="Comma 2" xfId="4" xr:uid="{00000000-0005-0000-0000-000000000000}"/>
    <cellStyle name="Comma 3" xfId="5" xr:uid="{00000000-0005-0000-0000-000001000000}"/>
    <cellStyle name="Hyperlink" xfId="16" builtinId="8"/>
    <cellStyle name="Hyperlink 2" xfId="8" xr:uid="{00000000-0005-0000-0000-000003000000}"/>
    <cellStyle name="Normal" xfId="0" builtinId="0"/>
    <cellStyle name="Normal 10" xfId="34" xr:uid="{F3D89C26-6CB7-4CFD-998D-F9E1A4063382}"/>
    <cellStyle name="Normal 11" xfId="18" xr:uid="{95248876-144C-46C6-B993-D35FBB2BE627}"/>
    <cellStyle name="Normal 12" xfId="43" xr:uid="{C558EE84-52BE-4770-AF43-527622E89B34}"/>
    <cellStyle name="Normal 12 2" xfId="30" xr:uid="{8228A98C-9575-4FDD-9343-F90B4EF76CD5}"/>
    <cellStyle name="Normal 13" xfId="47" xr:uid="{2EBA46F7-AAA6-4061-8223-ED90E778C0ED}"/>
    <cellStyle name="Normal 14" xfId="66" xr:uid="{90B49C56-2CCB-44F5-8476-DAE61A61ECD7}"/>
    <cellStyle name="Normal 2" xfId="1" xr:uid="{00000000-0005-0000-0000-000005000000}"/>
    <cellStyle name="Normal 2 2" xfId="9" xr:uid="{00000000-0005-0000-0000-000006000000}"/>
    <cellStyle name="Normal 2 2 2" xfId="27" xr:uid="{3C955968-A872-4BF4-9C7E-88B0591DA31D}"/>
    <cellStyle name="Normal 2 3" xfId="15" xr:uid="{A9FB04C9-E861-43FC-911F-DD1CC0133291}"/>
    <cellStyle name="Normal 2 3 2" xfId="38" xr:uid="{A7578BF8-1074-4100-B910-6A952082AE4F}"/>
    <cellStyle name="Normal 2 4" xfId="35" xr:uid="{CC4583DC-F125-4AA7-9555-B7BFA21293B3}"/>
    <cellStyle name="Normal 2 5" xfId="39" xr:uid="{FA374004-C9B4-45AA-8E0D-897B51F3A4BE}"/>
    <cellStyle name="Normal 3" xfId="2" xr:uid="{00000000-0005-0000-0000-000007000000}"/>
    <cellStyle name="Normal 3 2" xfId="3" xr:uid="{00000000-0005-0000-0000-000008000000}"/>
    <cellStyle name="Normal 3 3" xfId="6" xr:uid="{00000000-0005-0000-0000-000009000000}"/>
    <cellStyle name="Normal 3 3 2" xfId="10" xr:uid="{00000000-0005-0000-0000-00000A000000}"/>
    <cellStyle name="Normal 3 3 2 2" xfId="14" xr:uid="{2FEDAC16-BD67-430F-B503-CD73125D97BD}"/>
    <cellStyle name="Normal 3 3 2 2 2" xfId="61" xr:uid="{189B3C9C-7787-4FFC-8FCA-2E8C4116AC47}"/>
    <cellStyle name="Normal 3 3 2 3" xfId="22" xr:uid="{75F2E7D7-4E37-47E7-A714-1E0881860DFA}"/>
    <cellStyle name="Normal 3 3 2 3 2" xfId="65" xr:uid="{C99CF84F-4E3D-4829-96F3-74DAA9DC7888}"/>
    <cellStyle name="Normal 3 3 2 4" xfId="57" xr:uid="{6C06A722-3C41-4C46-B5CD-81290DF0D86E}"/>
    <cellStyle name="Normal 3 3 2 5" xfId="53" xr:uid="{327AAFB8-81EF-4A50-A92C-1098A5924CA0}"/>
    <cellStyle name="Normal 3 3 2 6" xfId="72" xr:uid="{F49B00FC-C7A4-4415-8643-E9C8A8365720}"/>
    <cellStyle name="Normal 3 3 3" xfId="12" xr:uid="{B8AAB92E-52AD-416F-AF48-849506BDDE3F}"/>
    <cellStyle name="Normal 3 3 3 2" xfId="59" xr:uid="{3340E245-B6EC-4444-8D71-83389230F5CB}"/>
    <cellStyle name="Normal 3 3 4" xfId="21" xr:uid="{3BDDA969-3776-4B6A-89A7-A04E1EC74F44}"/>
    <cellStyle name="Normal 3 3 4 2" xfId="63" xr:uid="{345FC82D-8A3C-4A7E-A004-708322EF325D}"/>
    <cellStyle name="Normal 3 3 5" xfId="45" xr:uid="{731E6996-AA49-4657-A246-61D2E62EA550}"/>
    <cellStyle name="Normal 3 3 5 2" xfId="55" xr:uid="{6DA77CB5-A3D8-41A2-AA90-2131420DEB63}"/>
    <cellStyle name="Normal 3 3 6" xfId="49" xr:uid="{98E96B58-922E-4A66-A0DF-2DB006373C8F}"/>
    <cellStyle name="Normal 3 3 7" xfId="51" xr:uid="{D78DE70D-329D-4859-B252-35AA32DBC362}"/>
    <cellStyle name="Normal 3 3 8" xfId="68" xr:uid="{CF78E759-943B-4A3C-95CF-646FF9372ED7}"/>
    <cellStyle name="Normal 3 3 9" xfId="70" xr:uid="{DF770D16-36B9-4DD4-AB1D-4269E79E14F2}"/>
    <cellStyle name="Normal 3 4" xfId="11" xr:uid="{FE41601B-24AD-4A9A-8E60-6ECBF15AEE32}"/>
    <cellStyle name="Normal 3 4 2" xfId="58" xr:uid="{943E76DB-553C-4C1F-9AC2-CFC09AB612F6}"/>
    <cellStyle name="Normal 3 5" xfId="44" xr:uid="{7052155C-98F6-4E04-ADBE-E2F5DA342061}"/>
    <cellStyle name="Normal 3 5 2" xfId="62" xr:uid="{76D4A2A7-96BB-4AA6-B789-2FC1D9475FA5}"/>
    <cellStyle name="Normal 3 6" xfId="48" xr:uid="{D842DB64-5F0C-4603-BFF9-C84686ED1EAF}"/>
    <cellStyle name="Normal 3 6 2" xfId="54" xr:uid="{EF7837B9-F0D7-437B-9F37-164BD649B530}"/>
    <cellStyle name="Normal 3 7" xfId="50" xr:uid="{1A74CAE7-32E3-4DAF-A6FA-C0A8E89F7466}"/>
    <cellStyle name="Normal 3 8" xfId="67" xr:uid="{57178ABC-63F7-4BE9-9982-CC0529F04B15}"/>
    <cellStyle name="Normal 3 9" xfId="69" xr:uid="{7B2CE80B-8822-4D1B-A4A0-64175E916A50}"/>
    <cellStyle name="Normal 4" xfId="7" xr:uid="{00000000-0005-0000-0000-00000B000000}"/>
    <cellStyle name="Normal 4 2" xfId="13" xr:uid="{0FD7DBF1-0BE5-4437-BF12-998BDCF160F4}"/>
    <cellStyle name="Normal 4 2 2" xfId="24" xr:uid="{2576A733-77C9-4284-AA1B-0299DDFE698B}"/>
    <cellStyle name="Normal 4 2 3" xfId="60" xr:uid="{AA97EFD2-D51B-40D4-84E7-9253ED01C61B}"/>
    <cellStyle name="Normal 4 3" xfId="20" xr:uid="{16B3FAC6-3EA7-4268-9551-A3789DA87EF1}"/>
    <cellStyle name="Normal 4 3 2" xfId="64" xr:uid="{2569A890-2EBD-4D2B-816D-420F5CCED9CA}"/>
    <cellStyle name="Normal 4 4" xfId="56" xr:uid="{FD8B7298-2C32-4DB4-93C8-8ECE2EC03F7C}"/>
    <cellStyle name="Normal 4 5" xfId="52" xr:uid="{7ABF9A8E-2F0D-4FC5-8E2C-EFC09FADC615}"/>
    <cellStyle name="Normal 4 6" xfId="71" xr:uid="{E6F93B59-C729-405B-9550-F2972B3B6E32}"/>
    <cellStyle name="Normal 5" xfId="17" xr:uid="{75D9C1DB-E94F-449B-80AE-96DA77AE46BF}"/>
    <cellStyle name="Normal 5 2" xfId="25" xr:uid="{D19CC457-0AEB-4FC5-B057-1C9041A106E0}"/>
    <cellStyle name="Normal 5 3" xfId="23" xr:uid="{38FBE43C-5D16-4208-8154-94F0965453EB}"/>
    <cellStyle name="Normal 6" xfId="26" xr:uid="{B98D70F9-0BBE-4F0E-B5F9-AF762F709421}"/>
    <cellStyle name="Normal 6 2" xfId="46" xr:uid="{7B9197CC-0685-4541-B94E-AF048F21169D}"/>
    <cellStyle name="Normal 7" xfId="28" xr:uid="{C64C6188-617B-4B38-90F1-B6DE537335D0}"/>
    <cellStyle name="Normal 8" xfId="31" xr:uid="{4DF77EDE-8A6D-47F5-812A-F5664DEC7016}"/>
    <cellStyle name="Normal 8 2" xfId="32" xr:uid="{A02D35FD-22B1-4390-81CF-8C9DD7A4D1B0}"/>
    <cellStyle name="Normal 9" xfId="33" xr:uid="{10D944AC-1BD5-49FD-9DCA-4072134DD5EE}"/>
    <cellStyle name="Obično 3" xfId="41" xr:uid="{2EABC135-136E-480A-B384-EE76E56D0C1D}"/>
    <cellStyle name="Obično_standardizirani pristup_izvješće  RV 01.02.2008." xfId="37" xr:uid="{59D3466C-F9FA-41FD-88BB-109107C66B1A}"/>
    <cellStyle name="Percent 2" xfId="29" xr:uid="{9FB51434-D190-4C68-A867-E061CB99723D}"/>
    <cellStyle name="Percent 3" xfId="19" xr:uid="{D95784BA-0A2A-4D82-8B6E-0ACA67859120}"/>
    <cellStyle name="Standard 3" xfId="36" xr:uid="{690983B3-13A1-4A58-95CA-F6C52CB94F7F}"/>
    <cellStyle name="Zadnji redak" xfId="42" xr:uid="{9D27A63A-E90F-4513-9C57-F9FF137C21B6}"/>
    <cellStyle name="Zaglavlje" xfId="40" xr:uid="{16C53268-3748-4257-B07E-03CCC9D9B7F1}"/>
  </cellStyles>
  <dxfs count="1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/>
        <i val="0"/>
        <color rgb="FFC00000"/>
      </font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B050"/>
      </font>
    </dxf>
    <dxf>
      <font>
        <color rgb="FFC00000"/>
      </font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FF66"/>
      <color rgb="FFF2DBDB"/>
      <color rgb="FFFFCCCC"/>
      <color rgb="FFFFC5C5"/>
      <color rgb="FFFF9999"/>
      <color rgb="FF632423"/>
      <color rgb="FF800000"/>
      <color rgb="FFECCCCC"/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2</xdr:row>
      <xdr:rowOff>19050</xdr:rowOff>
    </xdr:from>
    <xdr:to>
      <xdr:col>6</xdr:col>
      <xdr:colOff>560025</xdr:colOff>
      <xdr:row>2</xdr:row>
      <xdr:rowOff>176825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34109B-B719-442E-B4F3-373130545117}"/>
            </a:ext>
          </a:extLst>
        </xdr:cNvPr>
        <xdr:cNvSpPr/>
      </xdr:nvSpPr>
      <xdr:spPr>
        <a:xfrm>
          <a:off x="8448675" y="419100"/>
          <a:ext cx="360000" cy="157775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r-Cyrl-B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3</xdr:row>
      <xdr:rowOff>0</xdr:rowOff>
    </xdr:from>
    <xdr:to>
      <xdr:col>11</xdr:col>
      <xdr:colOff>502875</xdr:colOff>
      <xdr:row>3</xdr:row>
      <xdr:rowOff>157775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5DB828-CDBF-41D1-AC9F-AA3CDB0136F7}"/>
            </a:ext>
          </a:extLst>
        </xdr:cNvPr>
        <xdr:cNvSpPr/>
      </xdr:nvSpPr>
      <xdr:spPr>
        <a:xfrm>
          <a:off x="6915150" y="590550"/>
          <a:ext cx="360000" cy="157775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r-Cyrl-BA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238125</xdr:colOff>
      <xdr:row>2</xdr:row>
      <xdr:rowOff>161925</xdr:rowOff>
    </xdr:from>
    <xdr:to>
      <xdr:col>11</xdr:col>
      <xdr:colOff>598125</xdr:colOff>
      <xdr:row>3</xdr:row>
      <xdr:rowOff>157775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63CFB7-AC96-4958-B8E7-23E26C5B15BF}"/>
            </a:ext>
          </a:extLst>
        </xdr:cNvPr>
        <xdr:cNvSpPr/>
      </xdr:nvSpPr>
      <xdr:spPr>
        <a:xfrm>
          <a:off x="7248525" y="542925"/>
          <a:ext cx="360000" cy="186350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r-Cyrl-BA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2</xdr:row>
      <xdr:rowOff>28575</xdr:rowOff>
    </xdr:from>
    <xdr:to>
      <xdr:col>10</xdr:col>
      <xdr:colOff>493350</xdr:colOff>
      <xdr:row>3</xdr:row>
      <xdr:rowOff>24425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3811F1-C303-47BA-99CE-831FF14E6D40}"/>
            </a:ext>
          </a:extLst>
        </xdr:cNvPr>
        <xdr:cNvSpPr/>
      </xdr:nvSpPr>
      <xdr:spPr>
        <a:xfrm>
          <a:off x="6086475" y="419100"/>
          <a:ext cx="360000" cy="186350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r-Cyrl-BA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2</xdr:row>
      <xdr:rowOff>19050</xdr:rowOff>
    </xdr:from>
    <xdr:to>
      <xdr:col>6</xdr:col>
      <xdr:colOff>483825</xdr:colOff>
      <xdr:row>3</xdr:row>
      <xdr:rowOff>14900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0ED441-8E18-4A14-B4FD-2AB2B36786F4}"/>
            </a:ext>
          </a:extLst>
        </xdr:cNvPr>
        <xdr:cNvSpPr/>
      </xdr:nvSpPr>
      <xdr:spPr>
        <a:xfrm>
          <a:off x="7637145" y="194310"/>
          <a:ext cx="360000" cy="171110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r-Cyrl-B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700DE-D050-47D9-BD78-B382E2121971}">
  <dimension ref="A1:E20"/>
  <sheetViews>
    <sheetView showGridLines="0" tabSelected="1" zoomScaleNormal="100" workbookViewId="0">
      <selection activeCell="C9" sqref="C9"/>
    </sheetView>
  </sheetViews>
  <sheetFormatPr defaultColWidth="9.21875" defaultRowHeight="14.4" x14ac:dyDescent="0.3"/>
  <cols>
    <col min="1" max="1" width="12.21875" style="4" customWidth="1"/>
    <col min="2" max="2" width="15" style="4" customWidth="1"/>
    <col min="3" max="3" width="49.21875" style="4" customWidth="1"/>
    <col min="4" max="4" width="13.5546875" style="4" customWidth="1"/>
    <col min="5" max="5" width="13.77734375" style="4" customWidth="1"/>
    <col min="6" max="16384" width="9.21875" style="4"/>
  </cols>
  <sheetData>
    <row r="1" spans="1:5" ht="24.75" customHeight="1" thickBot="1" x14ac:dyDescent="0.35">
      <c r="A1" s="148" t="s">
        <v>42</v>
      </c>
      <c r="B1" s="148"/>
      <c r="C1" s="148"/>
      <c r="D1" s="148"/>
      <c r="E1" s="148"/>
    </row>
    <row r="2" spans="1:5" ht="15" thickTop="1" x14ac:dyDescent="0.3"/>
    <row r="5" spans="1:5" ht="18" x14ac:dyDescent="0.3">
      <c r="A5" s="149" t="s">
        <v>75</v>
      </c>
      <c r="B5" s="149"/>
      <c r="C5" s="149"/>
      <c r="D5" s="149"/>
      <c r="E5" s="149"/>
    </row>
    <row r="6" spans="1:5" ht="15.6" x14ac:dyDescent="0.3">
      <c r="B6" s="5"/>
      <c r="C6" s="6"/>
    </row>
    <row r="7" spans="1:5" x14ac:dyDescent="0.3">
      <c r="C7" s="6"/>
    </row>
    <row r="8" spans="1:5" ht="20.25" customHeight="1" x14ac:dyDescent="0.3"/>
    <row r="9" spans="1:5" ht="17.399999999999999" x14ac:dyDescent="0.3">
      <c r="B9" s="7" t="s">
        <v>41</v>
      </c>
      <c r="C9" s="125" t="s">
        <v>153</v>
      </c>
    </row>
    <row r="12" spans="1:5" x14ac:dyDescent="0.3">
      <c r="A12" s="33" t="s">
        <v>73</v>
      </c>
      <c r="B12" s="32"/>
      <c r="C12" s="32"/>
      <c r="D12" s="32"/>
      <c r="E12" s="32"/>
    </row>
    <row r="13" spans="1:5" ht="52.95" customHeight="1" x14ac:dyDescent="0.3">
      <c r="A13" s="150" t="s">
        <v>74</v>
      </c>
      <c r="B13" s="150"/>
      <c r="C13" s="150"/>
      <c r="D13" s="150"/>
      <c r="E13" s="150"/>
    </row>
    <row r="14" spans="1:5" x14ac:dyDescent="0.3">
      <c r="A14" s="34"/>
      <c r="B14" s="32"/>
      <c r="C14" s="32"/>
      <c r="D14" s="32"/>
      <c r="E14" s="32"/>
    </row>
    <row r="20" spans="2:2" x14ac:dyDescent="0.3">
      <c r="B20" s="8"/>
    </row>
  </sheetData>
  <mergeCells count="3">
    <mergeCell ref="A1:E1"/>
    <mergeCell ref="A5:E5"/>
    <mergeCell ref="A13:E13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79F04-4F64-4EAA-AA63-8BB8667177E4}">
  <sheetPr>
    <tabColor theme="8" tint="-0.249977111117893"/>
  </sheetPr>
  <dimension ref="A2:E23"/>
  <sheetViews>
    <sheetView workbookViewId="0"/>
  </sheetViews>
  <sheetFormatPr defaultColWidth="9.21875" defaultRowHeight="14.4" x14ac:dyDescent="0.3"/>
  <cols>
    <col min="1" max="1" width="12.5546875" style="52" customWidth="1"/>
    <col min="2" max="2" width="10.44140625" style="52" customWidth="1"/>
    <col min="3" max="5" width="10.44140625" style="58" customWidth="1"/>
    <col min="6" max="7" width="10.44140625" customWidth="1"/>
  </cols>
  <sheetData>
    <row r="2" spans="1:5" x14ac:dyDescent="0.3">
      <c r="A2" s="51">
        <v>46022</v>
      </c>
      <c r="B2" s="52" t="s">
        <v>111</v>
      </c>
      <c r="C2" s="58">
        <v>57</v>
      </c>
      <c r="D2" s="58">
        <v>2682</v>
      </c>
      <c r="E2" s="58">
        <v>3</v>
      </c>
    </row>
    <row r="3" spans="1:5" x14ac:dyDescent="0.3">
      <c r="A3" s="51">
        <v>46022</v>
      </c>
      <c r="B3" s="52" t="s">
        <v>112</v>
      </c>
      <c r="C3" s="58">
        <v>62</v>
      </c>
      <c r="D3" s="58">
        <v>816</v>
      </c>
      <c r="E3" s="58">
        <v>1</v>
      </c>
    </row>
    <row r="4" spans="1:5" x14ac:dyDescent="0.3">
      <c r="A4" s="51">
        <v>46022</v>
      </c>
      <c r="B4" s="52" t="s">
        <v>113</v>
      </c>
      <c r="C4" s="58">
        <v>0</v>
      </c>
      <c r="D4" s="58">
        <v>130</v>
      </c>
      <c r="E4" s="58">
        <v>0</v>
      </c>
    </row>
    <row r="5" spans="1:5" x14ac:dyDescent="0.3">
      <c r="A5" s="51">
        <v>46022</v>
      </c>
      <c r="B5" s="52" t="s">
        <v>114</v>
      </c>
      <c r="C5" s="58">
        <v>9</v>
      </c>
      <c r="D5" s="58">
        <v>770</v>
      </c>
      <c r="E5" s="58">
        <v>1</v>
      </c>
    </row>
    <row r="6" spans="1:5" x14ac:dyDescent="0.3">
      <c r="A6" s="51">
        <v>46022</v>
      </c>
      <c r="B6" s="52" t="s">
        <v>115</v>
      </c>
      <c r="C6" s="58">
        <v>0</v>
      </c>
      <c r="D6" s="58">
        <v>1</v>
      </c>
      <c r="E6" s="58">
        <v>0</v>
      </c>
    </row>
    <row r="7" spans="1:5" x14ac:dyDescent="0.3">
      <c r="A7" s="51">
        <v>46022</v>
      </c>
      <c r="B7" s="52" t="s">
        <v>116</v>
      </c>
      <c r="C7" s="58">
        <v>109</v>
      </c>
      <c r="D7" s="58">
        <v>6483</v>
      </c>
      <c r="E7" s="58">
        <v>12</v>
      </c>
    </row>
    <row r="8" spans="1:5" x14ac:dyDescent="0.3">
      <c r="A8" s="51">
        <v>46022</v>
      </c>
      <c r="B8" s="52" t="s">
        <v>117</v>
      </c>
      <c r="C8" s="58">
        <v>21</v>
      </c>
      <c r="D8" s="58">
        <v>1462</v>
      </c>
      <c r="E8" s="58">
        <v>3</v>
      </c>
    </row>
    <row r="9" spans="1:5" x14ac:dyDescent="0.3">
      <c r="A9" s="51">
        <v>46022</v>
      </c>
      <c r="B9" s="52" t="s">
        <v>118</v>
      </c>
      <c r="C9" s="58">
        <v>2116</v>
      </c>
      <c r="D9" s="58">
        <v>76170</v>
      </c>
      <c r="E9" s="58">
        <v>89</v>
      </c>
    </row>
    <row r="10" spans="1:5" x14ac:dyDescent="0.3">
      <c r="A10" s="51">
        <v>46022</v>
      </c>
      <c r="B10" s="52" t="s">
        <v>119</v>
      </c>
      <c r="C10" s="58">
        <v>10</v>
      </c>
      <c r="D10" s="58">
        <v>573</v>
      </c>
      <c r="E10" s="58">
        <v>1</v>
      </c>
    </row>
    <row r="11" spans="1:5" x14ac:dyDescent="0.3">
      <c r="A11" s="51">
        <v>46022</v>
      </c>
      <c r="B11" s="52" t="s">
        <v>120</v>
      </c>
      <c r="C11" s="58">
        <v>1089</v>
      </c>
      <c r="D11" s="58">
        <v>89002</v>
      </c>
      <c r="E11" s="58">
        <v>185</v>
      </c>
    </row>
    <row r="12" spans="1:5" x14ac:dyDescent="0.3">
      <c r="A12" s="51">
        <v>46022</v>
      </c>
      <c r="B12" s="52" t="s">
        <v>121</v>
      </c>
      <c r="C12" s="58">
        <v>4710</v>
      </c>
      <c r="D12" s="58">
        <v>76506</v>
      </c>
      <c r="E12" s="58">
        <v>189</v>
      </c>
    </row>
    <row r="13" spans="1:5" x14ac:dyDescent="0.3">
      <c r="A13" s="51">
        <v>46203</v>
      </c>
      <c r="B13" s="52" t="s">
        <v>111</v>
      </c>
      <c r="C13" s="58">
        <v>78</v>
      </c>
      <c r="D13" s="58">
        <v>3004</v>
      </c>
      <c r="E13" s="58">
        <v>7</v>
      </c>
    </row>
    <row r="14" spans="1:5" x14ac:dyDescent="0.3">
      <c r="A14" s="51">
        <v>46203</v>
      </c>
      <c r="B14" s="52" t="s">
        <v>112</v>
      </c>
      <c r="C14" s="58">
        <v>40</v>
      </c>
      <c r="D14" s="58">
        <v>894</v>
      </c>
      <c r="E14" s="58">
        <v>2</v>
      </c>
    </row>
    <row r="15" spans="1:5" x14ac:dyDescent="0.3">
      <c r="A15" s="51">
        <v>46203</v>
      </c>
      <c r="B15" s="52" t="s">
        <v>113</v>
      </c>
      <c r="C15" s="58">
        <v>0</v>
      </c>
      <c r="D15" s="58">
        <v>115</v>
      </c>
      <c r="E15" s="58">
        <v>0</v>
      </c>
    </row>
    <row r="16" spans="1:5" x14ac:dyDescent="0.3">
      <c r="A16" s="51">
        <v>46203</v>
      </c>
      <c r="B16" s="52" t="s">
        <v>114</v>
      </c>
      <c r="C16" s="58">
        <v>6</v>
      </c>
      <c r="D16" s="58">
        <v>707</v>
      </c>
      <c r="E16" s="58">
        <v>0</v>
      </c>
    </row>
    <row r="17" spans="1:5" x14ac:dyDescent="0.3">
      <c r="A17" s="51">
        <v>46203</v>
      </c>
      <c r="B17" s="52" t="s">
        <v>115</v>
      </c>
      <c r="C17" s="58">
        <v>0</v>
      </c>
      <c r="D17" s="58">
        <v>0</v>
      </c>
      <c r="E17" s="58">
        <v>0</v>
      </c>
    </row>
    <row r="18" spans="1:5" x14ac:dyDescent="0.3">
      <c r="A18" s="51">
        <v>46203</v>
      </c>
      <c r="B18" s="52" t="s">
        <v>116</v>
      </c>
      <c r="C18" s="58">
        <v>85</v>
      </c>
      <c r="D18" s="58">
        <v>7090</v>
      </c>
      <c r="E18" s="58">
        <v>8</v>
      </c>
    </row>
    <row r="19" spans="1:5" x14ac:dyDescent="0.3">
      <c r="A19" s="51">
        <v>46203</v>
      </c>
      <c r="B19" s="52" t="s">
        <v>117</v>
      </c>
      <c r="C19" s="58">
        <v>9</v>
      </c>
      <c r="D19" s="58">
        <v>1589</v>
      </c>
      <c r="E19" s="58">
        <v>2</v>
      </c>
    </row>
    <row r="20" spans="1:5" x14ac:dyDescent="0.3">
      <c r="A20" s="51">
        <v>46203</v>
      </c>
      <c r="B20" s="52" t="s">
        <v>118</v>
      </c>
      <c r="C20" s="58">
        <v>2081</v>
      </c>
      <c r="D20" s="58">
        <v>81150</v>
      </c>
      <c r="E20" s="58">
        <v>147</v>
      </c>
    </row>
    <row r="21" spans="1:5" x14ac:dyDescent="0.3">
      <c r="A21" s="51">
        <v>46203</v>
      </c>
      <c r="B21" s="52" t="s">
        <v>119</v>
      </c>
      <c r="C21" s="58">
        <v>8</v>
      </c>
      <c r="D21" s="58">
        <v>500</v>
      </c>
      <c r="E21" s="58">
        <v>1</v>
      </c>
    </row>
    <row r="22" spans="1:5" x14ac:dyDescent="0.3">
      <c r="A22" s="51">
        <v>46203</v>
      </c>
      <c r="B22" s="52" t="s">
        <v>120</v>
      </c>
      <c r="C22" s="58">
        <v>1148</v>
      </c>
      <c r="D22" s="58">
        <v>91825</v>
      </c>
      <c r="E22" s="58">
        <v>127</v>
      </c>
    </row>
    <row r="23" spans="1:5" x14ac:dyDescent="0.3">
      <c r="A23" s="51">
        <v>46203</v>
      </c>
      <c r="B23" s="52" t="s">
        <v>121</v>
      </c>
      <c r="C23" s="58">
        <v>4344</v>
      </c>
      <c r="D23" s="58">
        <v>77377</v>
      </c>
      <c r="E23" s="58">
        <v>223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7686-E4DB-43E7-A8B8-AD849C3B8BA8}">
  <sheetPr>
    <tabColor theme="8" tint="-0.249977111117893"/>
  </sheetPr>
  <dimension ref="A1:P49"/>
  <sheetViews>
    <sheetView workbookViewId="0"/>
  </sheetViews>
  <sheetFormatPr defaultColWidth="9.21875" defaultRowHeight="14.4" x14ac:dyDescent="0.3"/>
  <cols>
    <col min="1" max="1" width="13.5546875" style="52" customWidth="1"/>
    <col min="2" max="2" width="10.77734375" style="52" customWidth="1"/>
    <col min="3" max="3" width="9.21875" style="52"/>
    <col min="4" max="4" width="8.5546875" style="57" customWidth="1"/>
    <col min="5" max="7" width="16.77734375" style="58" customWidth="1"/>
    <col min="8" max="9" width="8.77734375" style="58" customWidth="1"/>
    <col min="10" max="10" width="12.21875" style="58" customWidth="1"/>
    <col min="11" max="16" width="8.77734375" style="58" customWidth="1"/>
  </cols>
  <sheetData>
    <row r="1" spans="1:16" s="48" customFormat="1" ht="28.8" x14ac:dyDescent="0.3">
      <c r="A1" s="59" t="s">
        <v>77</v>
      </c>
      <c r="B1" s="59" t="s">
        <v>78</v>
      </c>
      <c r="C1" s="59" t="s">
        <v>79</v>
      </c>
      <c r="D1" s="60" t="s">
        <v>80</v>
      </c>
      <c r="E1" s="61" t="s">
        <v>81</v>
      </c>
      <c r="F1" s="61" t="s">
        <v>82</v>
      </c>
      <c r="G1" s="61" t="s">
        <v>83</v>
      </c>
      <c r="H1" s="61" t="s">
        <v>84</v>
      </c>
      <c r="I1" s="61" t="s">
        <v>85</v>
      </c>
      <c r="J1" s="62"/>
      <c r="K1" s="63" t="s">
        <v>86</v>
      </c>
      <c r="L1" s="63" t="s">
        <v>87</v>
      </c>
      <c r="M1" s="63" t="s">
        <v>88</v>
      </c>
      <c r="N1" s="63" t="s">
        <v>89</v>
      </c>
      <c r="O1" s="63" t="s">
        <v>90</v>
      </c>
      <c r="P1" s="63" t="s">
        <v>91</v>
      </c>
    </row>
    <row r="2" spans="1:16" x14ac:dyDescent="0.3">
      <c r="A2" s="52">
        <v>20251231</v>
      </c>
      <c r="B2" s="52" t="s">
        <v>122</v>
      </c>
      <c r="C2" s="52" t="s">
        <v>123</v>
      </c>
      <c r="D2" s="57">
        <v>1</v>
      </c>
      <c r="E2" s="58">
        <v>12303932.380000001</v>
      </c>
      <c r="F2" s="58">
        <v>182380514.95039999</v>
      </c>
      <c r="G2" s="58">
        <v>295366905.49260002</v>
      </c>
      <c r="H2" s="58">
        <v>14.822945000000001</v>
      </c>
      <c r="I2" s="58">
        <v>24.005894000000001</v>
      </c>
      <c r="K2" s="58">
        <f>IFERROR(SUM(F2:F7)/SUM(E2:E7),0)</f>
        <v>42.317803006582757</v>
      </c>
      <c r="L2" s="58">
        <f>IFERROR(SUM(G2:G7)/SUM(E2:E7),0)</f>
        <v>114.28822870234747</v>
      </c>
      <c r="M2" s="58">
        <f>IFERROR(SUM(F8:F13)/SUM(E8:E13),0)</f>
        <v>19.768105628993247</v>
      </c>
      <c r="N2" s="58">
        <f>IFERROR(SUM(G8:G13)/SUM(E8:E13),0)</f>
        <v>25.193611880893595</v>
      </c>
      <c r="O2" s="58">
        <f>IFERROR(SUM(F2:F13)/SUM(E2:E13),0)</f>
        <v>23.672208964711878</v>
      </c>
      <c r="P2" s="58">
        <f>IFERROR(SUM(G2:G13)/SUM(E2:E13),0)</f>
        <v>40.618856171439973</v>
      </c>
    </row>
    <row r="3" spans="1:16" x14ac:dyDescent="0.3">
      <c r="A3" s="52">
        <v>20251231</v>
      </c>
      <c r="B3" s="52" t="s">
        <v>124</v>
      </c>
      <c r="C3" s="52" t="s">
        <v>123</v>
      </c>
      <c r="D3" s="57">
        <v>1</v>
      </c>
      <c r="E3" s="58">
        <v>6876171.9800000004</v>
      </c>
      <c r="F3" s="58">
        <v>65135434.736699998</v>
      </c>
      <c r="G3" s="58">
        <v>171175852.2859</v>
      </c>
      <c r="H3" s="58">
        <v>9.4726300000000005</v>
      </c>
      <c r="I3" s="58">
        <v>24.894062000000002</v>
      </c>
    </row>
    <row r="4" spans="1:16" x14ac:dyDescent="0.3">
      <c r="A4" s="52">
        <v>20251231</v>
      </c>
      <c r="B4" s="52" t="s">
        <v>125</v>
      </c>
      <c r="C4" s="52" t="s">
        <v>123</v>
      </c>
      <c r="D4" s="57">
        <v>1</v>
      </c>
      <c r="E4" s="58">
        <v>15780461.460000001</v>
      </c>
      <c r="F4" s="58">
        <v>263694033.0774</v>
      </c>
      <c r="G4" s="58">
        <v>330952802.1947</v>
      </c>
      <c r="H4" s="58">
        <v>16.710159000000001</v>
      </c>
      <c r="I4" s="58">
        <v>20.972314000000001</v>
      </c>
    </row>
    <row r="5" spans="1:16" x14ac:dyDescent="0.3">
      <c r="A5" s="52">
        <v>20251231</v>
      </c>
      <c r="B5" s="52" t="s">
        <v>126</v>
      </c>
      <c r="C5" s="52" t="s">
        <v>123</v>
      </c>
      <c r="D5" s="57">
        <v>1</v>
      </c>
      <c r="E5" s="58">
        <v>6198652.8399999999</v>
      </c>
      <c r="F5" s="58">
        <v>75358626.327099994</v>
      </c>
      <c r="G5" s="58">
        <v>153627600.33340001</v>
      </c>
      <c r="H5" s="58">
        <v>12.157258000000001</v>
      </c>
      <c r="I5" s="58">
        <v>24.784030000000001</v>
      </c>
    </row>
    <row r="6" spans="1:16" x14ac:dyDescent="0.3">
      <c r="A6" s="52">
        <v>20251231</v>
      </c>
      <c r="B6" s="52" t="s">
        <v>127</v>
      </c>
      <c r="C6" s="52" t="s">
        <v>123</v>
      </c>
      <c r="D6" s="57">
        <v>1</v>
      </c>
      <c r="E6" s="58">
        <v>1053537</v>
      </c>
      <c r="F6" s="58">
        <v>20629479.199999999</v>
      </c>
      <c r="G6" s="58">
        <v>27715722.59</v>
      </c>
      <c r="H6" s="58">
        <v>19.581161999999999</v>
      </c>
      <c r="I6" s="58">
        <v>26.307307999999999</v>
      </c>
    </row>
    <row r="7" spans="1:16" x14ac:dyDescent="0.3">
      <c r="A7" s="52">
        <v>20251231</v>
      </c>
      <c r="B7" s="52" t="s">
        <v>128</v>
      </c>
      <c r="C7" s="52" t="s">
        <v>123</v>
      </c>
      <c r="D7" s="57">
        <v>1</v>
      </c>
      <c r="E7" s="58">
        <v>81610618.849999994</v>
      </c>
      <c r="F7" s="58">
        <v>4632735081.8329</v>
      </c>
      <c r="G7" s="58">
        <v>13172715261.7987</v>
      </c>
      <c r="H7" s="58">
        <v>56.766326999999997</v>
      </c>
      <c r="I7" s="58">
        <v>161.40932900000001</v>
      </c>
    </row>
    <row r="8" spans="1:16" x14ac:dyDescent="0.3">
      <c r="A8" s="52">
        <v>20251231</v>
      </c>
      <c r="B8" s="52" t="s">
        <v>129</v>
      </c>
      <c r="C8" s="52" t="s">
        <v>123</v>
      </c>
      <c r="D8" s="57">
        <v>1</v>
      </c>
      <c r="E8" s="58">
        <v>93115159.170000002</v>
      </c>
      <c r="F8" s="58">
        <v>1677779180.0283999</v>
      </c>
      <c r="G8" s="58">
        <v>1950574799.0655999</v>
      </c>
      <c r="H8" s="58">
        <v>18.018324</v>
      </c>
      <c r="I8" s="58">
        <v>20.947983000000001</v>
      </c>
    </row>
    <row r="9" spans="1:16" x14ac:dyDescent="0.3">
      <c r="A9" s="52">
        <v>20251231</v>
      </c>
      <c r="B9" s="52" t="s">
        <v>130</v>
      </c>
      <c r="C9" s="52" t="s">
        <v>123</v>
      </c>
      <c r="D9" s="57">
        <v>1</v>
      </c>
      <c r="E9" s="58">
        <v>14618596.43</v>
      </c>
      <c r="F9" s="58">
        <v>262365365.40270001</v>
      </c>
      <c r="G9" s="58">
        <v>306281628.68260002</v>
      </c>
      <c r="H9" s="58">
        <v>17.947369999999999</v>
      </c>
      <c r="I9" s="58">
        <v>20.951506999999999</v>
      </c>
    </row>
    <row r="10" spans="1:16" x14ac:dyDescent="0.3">
      <c r="A10" s="52">
        <v>20251231</v>
      </c>
      <c r="B10" s="52" t="s">
        <v>131</v>
      </c>
      <c r="C10" s="52" t="s">
        <v>123</v>
      </c>
      <c r="D10" s="57">
        <v>1</v>
      </c>
      <c r="E10" s="58">
        <v>102632266.38</v>
      </c>
      <c r="F10" s="58">
        <v>1753383939.0302999</v>
      </c>
      <c r="G10" s="58">
        <v>2017418465.052</v>
      </c>
      <c r="H10" s="58">
        <v>17.084139</v>
      </c>
      <c r="I10" s="58">
        <v>19.656766000000001</v>
      </c>
    </row>
    <row r="11" spans="1:16" x14ac:dyDescent="0.3">
      <c r="A11" s="52">
        <v>20251231</v>
      </c>
      <c r="B11" s="52" t="s">
        <v>132</v>
      </c>
      <c r="C11" s="52" t="s">
        <v>123</v>
      </c>
      <c r="D11" s="57">
        <v>1</v>
      </c>
      <c r="E11" s="58">
        <v>12155796.529999999</v>
      </c>
      <c r="F11" s="58">
        <v>231850816.86269999</v>
      </c>
      <c r="G11" s="58">
        <v>272632313.78539997</v>
      </c>
      <c r="H11" s="58">
        <v>19.073271999999999</v>
      </c>
      <c r="I11" s="58">
        <v>22.428173000000001</v>
      </c>
    </row>
    <row r="12" spans="1:16" x14ac:dyDescent="0.3">
      <c r="A12" s="52">
        <v>20251231</v>
      </c>
      <c r="B12" s="52" t="s">
        <v>133</v>
      </c>
      <c r="C12" s="52" t="s">
        <v>123</v>
      </c>
      <c r="D12" s="57">
        <v>1</v>
      </c>
      <c r="E12" s="58">
        <v>19843724</v>
      </c>
      <c r="F12" s="58">
        <v>378179419.30000001</v>
      </c>
      <c r="G12" s="58">
        <v>448877629.39999998</v>
      </c>
      <c r="H12" s="58">
        <v>19.057884999999999</v>
      </c>
      <c r="I12" s="58">
        <v>22.620633999999999</v>
      </c>
    </row>
    <row r="13" spans="1:16" x14ac:dyDescent="0.3">
      <c r="A13" s="52">
        <v>20251231</v>
      </c>
      <c r="B13" s="52" t="s">
        <v>134</v>
      </c>
      <c r="C13" s="52" t="s">
        <v>123</v>
      </c>
      <c r="D13" s="57">
        <v>1</v>
      </c>
      <c r="E13" s="58">
        <v>349002096.99000001</v>
      </c>
      <c r="F13" s="58">
        <v>7386659242.5803003</v>
      </c>
      <c r="G13" s="58">
        <v>9902901952.4976006</v>
      </c>
      <c r="H13" s="58">
        <v>21.165085000000001</v>
      </c>
      <c r="I13" s="58">
        <v>28.374905999999999</v>
      </c>
    </row>
    <row r="14" spans="1:16" x14ac:dyDescent="0.3">
      <c r="A14" s="52">
        <v>20251231</v>
      </c>
      <c r="B14" s="52" t="s">
        <v>122</v>
      </c>
      <c r="C14" s="52" t="s">
        <v>135</v>
      </c>
      <c r="D14" s="57">
        <v>1</v>
      </c>
      <c r="E14" s="58">
        <v>289000</v>
      </c>
      <c r="F14" s="58">
        <v>3725298</v>
      </c>
      <c r="G14" s="58">
        <v>4921668</v>
      </c>
      <c r="H14" s="58">
        <v>12.890304</v>
      </c>
      <c r="I14" s="58">
        <v>17.029993000000001</v>
      </c>
      <c r="K14" s="58">
        <f>IFERROR(SUM(F14:F19)/SUM(E14:E19),0)</f>
        <v>20.411837737270112</v>
      </c>
      <c r="L14" s="58">
        <f>IFERROR(SUM(G14:G19)/SUM(E14:E19),0)</f>
        <v>26.871268135730109</v>
      </c>
      <c r="M14" s="58">
        <f>IFERROR(SUM(F20:F25)/SUM(E20:E25),0)</f>
        <v>19.215162992636444</v>
      </c>
      <c r="N14" s="58">
        <f>IFERROR(SUM(G20:G25)/SUM(E20:E25),0)</f>
        <v>22.345856104180626</v>
      </c>
      <c r="O14" s="58">
        <f>IFERROR(SUM(F14:F25)/SUM(E14:E25),0)</f>
        <v>19.312124994816429</v>
      </c>
      <c r="P14" s="58">
        <f>IFERROR(SUM(G14:G25)/SUM(E14:E25),0)</f>
        <v>22.712533025571464</v>
      </c>
    </row>
    <row r="15" spans="1:16" x14ac:dyDescent="0.3">
      <c r="A15" s="52">
        <v>20251231</v>
      </c>
      <c r="B15" s="52" t="s">
        <v>124</v>
      </c>
      <c r="C15" s="52" t="s">
        <v>135</v>
      </c>
      <c r="D15" s="57">
        <v>1</v>
      </c>
      <c r="E15" s="58">
        <v>145800</v>
      </c>
      <c r="F15" s="58">
        <v>2053700</v>
      </c>
      <c r="G15" s="58">
        <v>2633790</v>
      </c>
      <c r="H15" s="58">
        <v>14.085732999999999</v>
      </c>
      <c r="I15" s="58">
        <v>18.064402999999999</v>
      </c>
    </row>
    <row r="16" spans="1:16" x14ac:dyDescent="0.3">
      <c r="A16" s="52">
        <v>20251231</v>
      </c>
      <c r="B16" s="52" t="s">
        <v>125</v>
      </c>
      <c r="C16" s="52" t="s">
        <v>135</v>
      </c>
      <c r="D16" s="57">
        <v>1</v>
      </c>
      <c r="E16" s="58">
        <v>4536121</v>
      </c>
      <c r="F16" s="58">
        <v>93786581.75</v>
      </c>
      <c r="G16" s="58">
        <v>121204679.18000001</v>
      </c>
      <c r="H16" s="58">
        <v>20.675502000000002</v>
      </c>
      <c r="I16" s="58">
        <v>26.719895000000001</v>
      </c>
    </row>
    <row r="17" spans="1:16" x14ac:dyDescent="0.3">
      <c r="A17" s="52">
        <v>20251231</v>
      </c>
      <c r="B17" s="52" t="s">
        <v>126</v>
      </c>
      <c r="C17" s="52" t="s">
        <v>135</v>
      </c>
      <c r="D17" s="57">
        <v>1</v>
      </c>
      <c r="E17" s="58">
        <v>38500</v>
      </c>
      <c r="F17" s="58">
        <v>500205</v>
      </c>
      <c r="G17" s="58">
        <v>803455</v>
      </c>
      <c r="H17" s="58">
        <v>12.992336999999999</v>
      </c>
      <c r="I17" s="58">
        <v>20.868960999999999</v>
      </c>
    </row>
    <row r="18" spans="1:16" x14ac:dyDescent="0.3">
      <c r="A18" s="52">
        <v>20251231</v>
      </c>
      <c r="B18" s="52" t="s">
        <v>127</v>
      </c>
      <c r="C18" s="52" t="s">
        <v>135</v>
      </c>
      <c r="D18" s="57">
        <v>1</v>
      </c>
      <c r="E18" s="58">
        <v>2508393</v>
      </c>
      <c r="F18" s="58">
        <v>51612470.539999999</v>
      </c>
      <c r="G18" s="58">
        <v>64724591.060000002</v>
      </c>
      <c r="H18" s="58">
        <v>20.57591</v>
      </c>
      <c r="I18" s="58">
        <v>25.803208999999999</v>
      </c>
    </row>
    <row r="19" spans="1:16" x14ac:dyDescent="0.3">
      <c r="A19" s="52">
        <v>20251231</v>
      </c>
      <c r="B19" s="52" t="s">
        <v>128</v>
      </c>
      <c r="C19" s="52" t="s">
        <v>135</v>
      </c>
      <c r="D19" s="57">
        <v>1</v>
      </c>
      <c r="E19" s="58">
        <v>10032279</v>
      </c>
      <c r="F19" s="58">
        <v>206551395.30000001</v>
      </c>
      <c r="G19" s="58">
        <v>277305071.56999999</v>
      </c>
      <c r="H19" s="58">
        <v>20.588681000000001</v>
      </c>
      <c r="I19" s="58">
        <v>27.641283000000001</v>
      </c>
    </row>
    <row r="20" spans="1:16" x14ac:dyDescent="0.3">
      <c r="A20" s="52">
        <v>20251231</v>
      </c>
      <c r="B20" s="52" t="s">
        <v>129</v>
      </c>
      <c r="C20" s="52" t="s">
        <v>135</v>
      </c>
      <c r="D20" s="57">
        <v>1</v>
      </c>
      <c r="E20" s="58">
        <v>5901500</v>
      </c>
      <c r="F20" s="58">
        <v>73381499.5</v>
      </c>
      <c r="G20" s="58">
        <v>84934432.5</v>
      </c>
      <c r="H20" s="58">
        <v>12.434381</v>
      </c>
      <c r="I20" s="58">
        <v>14.392007</v>
      </c>
    </row>
    <row r="21" spans="1:16" x14ac:dyDescent="0.3">
      <c r="A21" s="52">
        <v>20251231</v>
      </c>
      <c r="B21" s="52" t="s">
        <v>130</v>
      </c>
      <c r="C21" s="52" t="s">
        <v>135</v>
      </c>
      <c r="D21" s="57">
        <v>1</v>
      </c>
      <c r="E21" s="58">
        <v>1575800</v>
      </c>
      <c r="F21" s="58">
        <v>19816560</v>
      </c>
      <c r="G21" s="58">
        <v>22974826</v>
      </c>
      <c r="H21" s="58">
        <v>12.575555</v>
      </c>
      <c r="I21" s="58">
        <v>14.579784999999999</v>
      </c>
    </row>
    <row r="22" spans="1:16" x14ac:dyDescent="0.3">
      <c r="A22" s="52">
        <v>20251231</v>
      </c>
      <c r="B22" s="52" t="s">
        <v>131</v>
      </c>
      <c r="C22" s="52" t="s">
        <v>135</v>
      </c>
      <c r="D22" s="57">
        <v>1</v>
      </c>
      <c r="E22" s="58">
        <v>58426400</v>
      </c>
      <c r="F22" s="58">
        <v>1082491646.48</v>
      </c>
      <c r="G22" s="58">
        <v>1239013645.1700001</v>
      </c>
      <c r="H22" s="58">
        <v>18.527439999999999</v>
      </c>
      <c r="I22" s="58">
        <v>21.206399999999999</v>
      </c>
    </row>
    <row r="23" spans="1:16" x14ac:dyDescent="0.3">
      <c r="A23" s="52">
        <v>20251231</v>
      </c>
      <c r="B23" s="52" t="s">
        <v>132</v>
      </c>
      <c r="C23" s="52" t="s">
        <v>135</v>
      </c>
      <c r="D23" s="57">
        <v>1</v>
      </c>
      <c r="E23" s="58">
        <v>966800</v>
      </c>
      <c r="F23" s="58">
        <v>13319995</v>
      </c>
      <c r="G23" s="58">
        <v>15150293</v>
      </c>
      <c r="H23" s="58">
        <v>13.777404000000001</v>
      </c>
      <c r="I23" s="58">
        <v>15.670555</v>
      </c>
    </row>
    <row r="24" spans="1:16" x14ac:dyDescent="0.3">
      <c r="A24" s="52">
        <v>20251231</v>
      </c>
      <c r="B24" s="52" t="s">
        <v>133</v>
      </c>
      <c r="C24" s="52" t="s">
        <v>135</v>
      </c>
      <c r="D24" s="57">
        <v>1</v>
      </c>
      <c r="E24" s="58">
        <v>61723342</v>
      </c>
      <c r="F24" s="58">
        <v>1196042211.5799999</v>
      </c>
      <c r="G24" s="58">
        <v>1382163188.5</v>
      </c>
      <c r="H24" s="58">
        <v>19.377469999999999</v>
      </c>
      <c r="I24" s="58">
        <v>22.392876000000001</v>
      </c>
    </row>
    <row r="25" spans="1:16" x14ac:dyDescent="0.3">
      <c r="A25" s="52">
        <v>20251231</v>
      </c>
      <c r="B25" s="52" t="s">
        <v>134</v>
      </c>
      <c r="C25" s="52" t="s">
        <v>135</v>
      </c>
      <c r="D25" s="57">
        <v>1</v>
      </c>
      <c r="E25" s="58">
        <v>70453831</v>
      </c>
      <c r="F25" s="58">
        <v>1439681567.4400001</v>
      </c>
      <c r="G25" s="58">
        <v>1703654273.5599999</v>
      </c>
      <c r="H25" s="58">
        <v>20.434397000000001</v>
      </c>
      <c r="I25" s="58">
        <v>24.181144</v>
      </c>
    </row>
    <row r="26" spans="1:16" x14ac:dyDescent="0.3">
      <c r="A26" s="52">
        <v>20260630</v>
      </c>
      <c r="B26" s="52" t="s">
        <v>122</v>
      </c>
      <c r="C26" s="52" t="s">
        <v>123</v>
      </c>
      <c r="D26" s="57">
        <v>2</v>
      </c>
      <c r="E26" s="58">
        <v>6631886.8899999997</v>
      </c>
      <c r="F26" s="58">
        <v>108811772.4958</v>
      </c>
      <c r="G26" s="58">
        <v>158886840.47049999</v>
      </c>
      <c r="H26" s="58">
        <v>16.407361999999999</v>
      </c>
      <c r="I26" s="58">
        <v>23.958013999999999</v>
      </c>
      <c r="K26" s="58">
        <f>IFERROR(SUM(F26:F31)/SUM(E26:E31),0)</f>
        <v>48.221222607805231</v>
      </c>
      <c r="L26" s="58">
        <f>IFERROR(SUM(G26:G31)/SUM(E26:E31),0)</f>
        <v>125.80699351499145</v>
      </c>
      <c r="M26" s="58">
        <f>IFERROR(SUM(F32:F37)/SUM(E32:E37),0)</f>
        <v>20.28361451643649</v>
      </c>
      <c r="N26" s="58">
        <f>IFERROR(SUM(G32:G37)/SUM(E32:E37),0)</f>
        <v>25.994467212558128</v>
      </c>
      <c r="O26" s="58">
        <f>IFERROR(SUM(F26:F37)/SUM(E26:E37),0)</f>
        <v>24.961540116983887</v>
      </c>
      <c r="P26" s="58">
        <f>IFERROR(SUM(G26:G37)/SUM(E26:E37),0)</f>
        <v>42.707264189251191</v>
      </c>
    </row>
    <row r="27" spans="1:16" x14ac:dyDescent="0.3">
      <c r="A27" s="52">
        <v>20260630</v>
      </c>
      <c r="B27" s="52" t="s">
        <v>124</v>
      </c>
      <c r="C27" s="52" t="s">
        <v>123</v>
      </c>
      <c r="D27" s="57">
        <v>2</v>
      </c>
      <c r="E27" s="58">
        <v>3117018.06</v>
      </c>
      <c r="F27" s="58">
        <v>26787505.039299998</v>
      </c>
      <c r="G27" s="58">
        <v>66662034.107199997</v>
      </c>
      <c r="H27" s="58">
        <v>8.5939519999999998</v>
      </c>
      <c r="I27" s="58">
        <v>21.386475999999998</v>
      </c>
    </row>
    <row r="28" spans="1:16" x14ac:dyDescent="0.3">
      <c r="A28" s="52">
        <v>20260630</v>
      </c>
      <c r="B28" s="52" t="s">
        <v>125</v>
      </c>
      <c r="C28" s="52" t="s">
        <v>123</v>
      </c>
      <c r="D28" s="57">
        <v>2</v>
      </c>
      <c r="E28" s="58">
        <v>8805506.5700000003</v>
      </c>
      <c r="F28" s="58">
        <v>152136665.32780001</v>
      </c>
      <c r="G28" s="58">
        <v>191868314.56169999</v>
      </c>
      <c r="H28" s="58">
        <v>17.277446000000001</v>
      </c>
      <c r="I28" s="58">
        <v>21.789581999999999</v>
      </c>
    </row>
    <row r="29" spans="1:16" x14ac:dyDescent="0.3">
      <c r="A29" s="52">
        <v>20260630</v>
      </c>
      <c r="B29" s="52" t="s">
        <v>126</v>
      </c>
      <c r="C29" s="52" t="s">
        <v>123</v>
      </c>
      <c r="D29" s="57">
        <v>2</v>
      </c>
      <c r="E29" s="58">
        <v>2875785.25</v>
      </c>
      <c r="F29" s="58">
        <v>32878924.965700001</v>
      </c>
      <c r="G29" s="58">
        <v>64902865.835299999</v>
      </c>
      <c r="H29" s="58">
        <v>11.433025000000001</v>
      </c>
      <c r="I29" s="58">
        <v>22.568745</v>
      </c>
    </row>
    <row r="30" spans="1:16" x14ac:dyDescent="0.3">
      <c r="A30" s="52">
        <v>20260630</v>
      </c>
      <c r="B30" s="52" t="s">
        <v>127</v>
      </c>
      <c r="C30" s="52" t="s">
        <v>123</v>
      </c>
      <c r="D30" s="57">
        <v>2</v>
      </c>
      <c r="E30" s="58">
        <v>362600</v>
      </c>
      <c r="F30" s="58">
        <v>7322612</v>
      </c>
      <c r="G30" s="58">
        <v>9935741</v>
      </c>
      <c r="H30" s="58">
        <v>20.194738000000001</v>
      </c>
      <c r="I30" s="58">
        <v>27.401381000000001</v>
      </c>
    </row>
    <row r="31" spans="1:16" x14ac:dyDescent="0.3">
      <c r="A31" s="52">
        <v>20260630</v>
      </c>
      <c r="B31" s="52" t="s">
        <v>128</v>
      </c>
      <c r="C31" s="52" t="s">
        <v>123</v>
      </c>
      <c r="D31" s="57">
        <v>2</v>
      </c>
      <c r="E31" s="58">
        <v>43709446.759999998</v>
      </c>
      <c r="F31" s="58">
        <v>2830660786.7421999</v>
      </c>
      <c r="G31" s="58">
        <v>7748384531.0214005</v>
      </c>
      <c r="H31" s="58">
        <v>64.760846000000001</v>
      </c>
      <c r="I31" s="58">
        <v>177.27024900000001</v>
      </c>
    </row>
    <row r="32" spans="1:16" x14ac:dyDescent="0.3">
      <c r="A32" s="52">
        <v>20260630</v>
      </c>
      <c r="B32" s="52" t="s">
        <v>129</v>
      </c>
      <c r="C32" s="52" t="s">
        <v>123</v>
      </c>
      <c r="D32" s="57">
        <v>2</v>
      </c>
      <c r="E32" s="58">
        <v>61804908.140000001</v>
      </c>
      <c r="F32" s="58">
        <v>1120927328.8278</v>
      </c>
      <c r="G32" s="58">
        <v>1291560689.5065999</v>
      </c>
      <c r="H32" s="58">
        <v>18.136541999999999</v>
      </c>
      <c r="I32" s="58">
        <v>20.897379999999998</v>
      </c>
    </row>
    <row r="33" spans="1:16" x14ac:dyDescent="0.3">
      <c r="A33" s="52">
        <v>20260630</v>
      </c>
      <c r="B33" s="52" t="s">
        <v>130</v>
      </c>
      <c r="C33" s="52" t="s">
        <v>123</v>
      </c>
      <c r="D33" s="57">
        <v>2</v>
      </c>
      <c r="E33" s="58">
        <v>6480855.0199999996</v>
      </c>
      <c r="F33" s="58">
        <v>118566301.96870001</v>
      </c>
      <c r="G33" s="58">
        <v>138433453.9359</v>
      </c>
      <c r="H33" s="58">
        <v>18.294854000000001</v>
      </c>
      <c r="I33" s="58">
        <v>21.360368000000001</v>
      </c>
    </row>
    <row r="34" spans="1:16" x14ac:dyDescent="0.3">
      <c r="A34" s="52">
        <v>20260630</v>
      </c>
      <c r="B34" s="52" t="s">
        <v>131</v>
      </c>
      <c r="C34" s="52" t="s">
        <v>123</v>
      </c>
      <c r="D34" s="57">
        <v>2</v>
      </c>
      <c r="E34" s="58">
        <v>67900542.129999995</v>
      </c>
      <c r="F34" s="58">
        <v>1168607518.8389001</v>
      </c>
      <c r="G34" s="58">
        <v>1339094159.6018</v>
      </c>
      <c r="H34" s="58">
        <v>17.210577000000001</v>
      </c>
      <c r="I34" s="58">
        <v>19.721406000000002</v>
      </c>
    </row>
    <row r="35" spans="1:16" x14ac:dyDescent="0.3">
      <c r="A35" s="52">
        <v>20260630</v>
      </c>
      <c r="B35" s="52" t="s">
        <v>132</v>
      </c>
      <c r="C35" s="52" t="s">
        <v>123</v>
      </c>
      <c r="D35" s="57">
        <v>2</v>
      </c>
      <c r="E35" s="58">
        <v>6643986.0999999996</v>
      </c>
      <c r="F35" s="58">
        <v>128511603.1628</v>
      </c>
      <c r="G35" s="58">
        <v>150351332.32120001</v>
      </c>
      <c r="H35" s="58">
        <v>19.342545000000001</v>
      </c>
      <c r="I35" s="58">
        <v>22.629687000000001</v>
      </c>
    </row>
    <row r="36" spans="1:16" x14ac:dyDescent="0.3">
      <c r="A36" s="52">
        <v>20260630</v>
      </c>
      <c r="B36" s="52" t="s">
        <v>133</v>
      </c>
      <c r="C36" s="52" t="s">
        <v>123</v>
      </c>
      <c r="D36" s="57">
        <v>2</v>
      </c>
      <c r="E36" s="58">
        <v>8545782.2200000007</v>
      </c>
      <c r="F36" s="58">
        <v>178238368.06619999</v>
      </c>
      <c r="G36" s="58">
        <v>211745907.14219999</v>
      </c>
      <c r="H36" s="58">
        <v>20.856881000000001</v>
      </c>
      <c r="I36" s="58">
        <v>24.777826000000001</v>
      </c>
    </row>
    <row r="37" spans="1:16" x14ac:dyDescent="0.3">
      <c r="A37" s="52">
        <v>20260630</v>
      </c>
      <c r="B37" s="52" t="s">
        <v>134</v>
      </c>
      <c r="C37" s="52" t="s">
        <v>123</v>
      </c>
      <c r="D37" s="57">
        <v>2</v>
      </c>
      <c r="E37" s="58">
        <v>174315593.38999999</v>
      </c>
      <c r="F37" s="58">
        <v>3891353103.7792001</v>
      </c>
      <c r="G37" s="58">
        <v>5334995816.7271996</v>
      </c>
      <c r="H37" s="58">
        <v>22.323608</v>
      </c>
      <c r="I37" s="58">
        <v>30.605384000000001</v>
      </c>
    </row>
    <row r="38" spans="1:16" x14ac:dyDescent="0.3">
      <c r="A38" s="52">
        <v>20260630</v>
      </c>
      <c r="B38" s="52" t="s">
        <v>122</v>
      </c>
      <c r="C38" s="52" t="s">
        <v>135</v>
      </c>
      <c r="D38" s="57">
        <v>2</v>
      </c>
      <c r="E38" s="58">
        <v>150900</v>
      </c>
      <c r="F38" s="58">
        <v>2023310</v>
      </c>
      <c r="G38" s="58">
        <v>2559873</v>
      </c>
      <c r="H38" s="58">
        <v>13.408283000000001</v>
      </c>
      <c r="I38" s="58">
        <v>16.964034999999999</v>
      </c>
      <c r="K38" s="58">
        <f>IFERROR(SUM(F38:F43)/SUM(E38:E43),0)</f>
        <v>19.844637724444102</v>
      </c>
      <c r="L38" s="58">
        <f>IFERROR(SUM(G38:G43)/SUM(E38:E43),0)</f>
        <v>25.68714621965988</v>
      </c>
      <c r="M38" s="58">
        <f>IFERROR(SUM(F44:F49)/SUM(E44:E49),0)</f>
        <v>18.907803879028481</v>
      </c>
      <c r="N38" s="58">
        <f>IFERROR(SUM(G44:G49)/SUM(E44:E49),0)</f>
        <v>21.782525768860861</v>
      </c>
      <c r="O38" s="58">
        <f>IFERROR(SUM(F38:F49)/SUM(E38:E49),0)</f>
        <v>18.978160154093583</v>
      </c>
      <c r="P38" s="58">
        <f>IFERROR(SUM(G38:G49)/SUM(E38:E49),0)</f>
        <v>22.07576298675766</v>
      </c>
    </row>
    <row r="39" spans="1:16" x14ac:dyDescent="0.3">
      <c r="A39" s="52">
        <v>20260630</v>
      </c>
      <c r="B39" s="52" t="s">
        <v>124</v>
      </c>
      <c r="C39" s="52" t="s">
        <v>135</v>
      </c>
      <c r="D39" s="57">
        <v>2</v>
      </c>
      <c r="E39" s="58">
        <v>62000</v>
      </c>
      <c r="F39" s="58">
        <v>991370</v>
      </c>
      <c r="G39" s="58">
        <v>1232825</v>
      </c>
      <c r="H39" s="58">
        <v>15.989838000000001</v>
      </c>
      <c r="I39" s="58">
        <v>19.884274000000001</v>
      </c>
    </row>
    <row r="40" spans="1:16" x14ac:dyDescent="0.3">
      <c r="A40" s="52">
        <v>20260630</v>
      </c>
      <c r="B40" s="52" t="s">
        <v>125</v>
      </c>
      <c r="C40" s="52" t="s">
        <v>135</v>
      </c>
      <c r="D40" s="57">
        <v>2</v>
      </c>
      <c r="E40" s="58">
        <v>2252700</v>
      </c>
      <c r="F40" s="58">
        <v>44241826.899999999</v>
      </c>
      <c r="G40" s="58">
        <v>56102239.700000003</v>
      </c>
      <c r="H40" s="58">
        <v>19.639465999999999</v>
      </c>
      <c r="I40" s="58">
        <v>24.904443000000001</v>
      </c>
    </row>
    <row r="41" spans="1:16" x14ac:dyDescent="0.3">
      <c r="A41" s="52">
        <v>20260630</v>
      </c>
      <c r="B41" s="52" t="s">
        <v>126</v>
      </c>
      <c r="C41" s="52" t="s">
        <v>135</v>
      </c>
      <c r="D41" s="57">
        <v>2</v>
      </c>
      <c r="E41" s="58">
        <v>22200</v>
      </c>
      <c r="F41" s="58">
        <v>280700</v>
      </c>
      <c r="G41" s="58">
        <v>442764</v>
      </c>
      <c r="H41" s="58">
        <v>12.644144000000001</v>
      </c>
      <c r="I41" s="58">
        <v>19.944324000000002</v>
      </c>
    </row>
    <row r="42" spans="1:16" x14ac:dyDescent="0.3">
      <c r="A42" s="52">
        <v>20260630</v>
      </c>
      <c r="B42" s="52" t="s">
        <v>127</v>
      </c>
      <c r="C42" s="52" t="s">
        <v>135</v>
      </c>
      <c r="D42" s="57">
        <v>2</v>
      </c>
      <c r="E42" s="58">
        <v>1440696</v>
      </c>
      <c r="F42" s="58">
        <v>28648736.82</v>
      </c>
      <c r="G42" s="58">
        <v>35087658.32</v>
      </c>
      <c r="H42" s="58">
        <v>19.885344</v>
      </c>
      <c r="I42" s="58">
        <v>24.354657</v>
      </c>
    </row>
    <row r="43" spans="1:16" x14ac:dyDescent="0.3">
      <c r="A43" s="52">
        <v>20260630</v>
      </c>
      <c r="B43" s="52" t="s">
        <v>128</v>
      </c>
      <c r="C43" s="52" t="s">
        <v>135</v>
      </c>
      <c r="D43" s="57">
        <v>2</v>
      </c>
      <c r="E43" s="58">
        <v>4565991</v>
      </c>
      <c r="F43" s="58">
        <v>92384073.450000003</v>
      </c>
      <c r="G43" s="58">
        <v>122773769.61</v>
      </c>
      <c r="H43" s="58">
        <v>20.233082</v>
      </c>
      <c r="I43" s="58">
        <v>26.888745</v>
      </c>
    </row>
    <row r="44" spans="1:16" x14ac:dyDescent="0.3">
      <c r="A44" s="52">
        <v>20260630</v>
      </c>
      <c r="B44" s="52" t="s">
        <v>129</v>
      </c>
      <c r="C44" s="52" t="s">
        <v>135</v>
      </c>
      <c r="D44" s="57">
        <v>2</v>
      </c>
      <c r="E44" s="58">
        <v>3793050</v>
      </c>
      <c r="F44" s="58">
        <v>47074045.5</v>
      </c>
      <c r="G44" s="58">
        <v>54087897.5</v>
      </c>
      <c r="H44" s="58">
        <v>12.410605</v>
      </c>
      <c r="I44" s="58">
        <v>14.259736999999999</v>
      </c>
    </row>
    <row r="45" spans="1:16" x14ac:dyDescent="0.3">
      <c r="A45" s="52">
        <v>20260630</v>
      </c>
      <c r="B45" s="52" t="s">
        <v>130</v>
      </c>
      <c r="C45" s="52" t="s">
        <v>135</v>
      </c>
      <c r="D45" s="57">
        <v>2</v>
      </c>
      <c r="E45" s="58">
        <v>862050</v>
      </c>
      <c r="F45" s="58">
        <v>10583567</v>
      </c>
      <c r="G45" s="58">
        <v>12102721.5</v>
      </c>
      <c r="H45" s="58">
        <v>12.277207000000001</v>
      </c>
      <c r="I45" s="58">
        <v>14.039465</v>
      </c>
    </row>
    <row r="46" spans="1:16" x14ac:dyDescent="0.3">
      <c r="A46" s="52">
        <v>20260630</v>
      </c>
      <c r="B46" s="52" t="s">
        <v>131</v>
      </c>
      <c r="C46" s="52" t="s">
        <v>135</v>
      </c>
      <c r="D46" s="57">
        <v>2</v>
      </c>
      <c r="E46" s="58">
        <v>32832706</v>
      </c>
      <c r="F46" s="58">
        <v>588104240.70000005</v>
      </c>
      <c r="G46" s="58">
        <v>664769480.63999999</v>
      </c>
      <c r="H46" s="58">
        <v>17.912146</v>
      </c>
      <c r="I46" s="58">
        <v>20.247173</v>
      </c>
    </row>
    <row r="47" spans="1:16" x14ac:dyDescent="0.3">
      <c r="A47" s="52">
        <v>20260630</v>
      </c>
      <c r="B47" s="52" t="s">
        <v>132</v>
      </c>
      <c r="C47" s="52" t="s">
        <v>135</v>
      </c>
      <c r="D47" s="57">
        <v>2</v>
      </c>
      <c r="E47" s="58">
        <v>297900</v>
      </c>
      <c r="F47" s="58">
        <v>4095891</v>
      </c>
      <c r="G47" s="58">
        <v>4727822</v>
      </c>
      <c r="H47" s="58">
        <v>13.749214</v>
      </c>
      <c r="I47" s="58">
        <v>15.8705</v>
      </c>
    </row>
    <row r="48" spans="1:16" x14ac:dyDescent="0.3">
      <c r="A48" s="52">
        <v>20260630</v>
      </c>
      <c r="B48" s="52" t="s">
        <v>133</v>
      </c>
      <c r="C48" s="52" t="s">
        <v>135</v>
      </c>
      <c r="D48" s="57">
        <v>2</v>
      </c>
      <c r="E48" s="58">
        <v>32975188</v>
      </c>
      <c r="F48" s="58">
        <v>634452087.74000001</v>
      </c>
      <c r="G48" s="58">
        <v>730270138.55999994</v>
      </c>
      <c r="H48" s="58">
        <v>19.240286999999999</v>
      </c>
      <c r="I48" s="58">
        <v>22.146049000000001</v>
      </c>
    </row>
    <row r="49" spans="1:9" x14ac:dyDescent="0.3">
      <c r="A49" s="52">
        <v>20260630</v>
      </c>
      <c r="B49" s="52" t="s">
        <v>134</v>
      </c>
      <c r="C49" s="52" t="s">
        <v>135</v>
      </c>
      <c r="D49" s="57">
        <v>2</v>
      </c>
      <c r="E49" s="58">
        <v>33853548</v>
      </c>
      <c r="F49" s="58">
        <v>693719520.30999994</v>
      </c>
      <c r="G49" s="58">
        <v>812808718.46000004</v>
      </c>
      <c r="H49" s="58">
        <v>20.491781</v>
      </c>
      <c r="I49" s="58">
        <v>24.009557000000001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4076B-0CD8-48EE-97E4-FD3BB29E721A}">
  <sheetPr>
    <tabColor theme="8" tint="-0.249977111117893"/>
  </sheetPr>
  <dimension ref="A1:L15"/>
  <sheetViews>
    <sheetView workbookViewId="0"/>
  </sheetViews>
  <sheetFormatPr defaultColWidth="9.21875" defaultRowHeight="14.4" x14ac:dyDescent="0.3"/>
  <cols>
    <col min="1" max="1" width="12.77734375" style="52" customWidth="1"/>
    <col min="2" max="2" width="10.21875" style="52" customWidth="1"/>
    <col min="3" max="6" width="10.21875" style="54" customWidth="1"/>
    <col min="7" max="12" width="9.21875" style="54"/>
  </cols>
  <sheetData>
    <row r="1" spans="1:12" s="50" customFormat="1" ht="31.05" customHeight="1" x14ac:dyDescent="0.3">
      <c r="A1" s="48" t="s">
        <v>136</v>
      </c>
      <c r="B1" s="48" t="s">
        <v>109</v>
      </c>
      <c r="C1" s="64"/>
      <c r="D1" s="64"/>
      <c r="E1" s="65"/>
      <c r="F1" s="65"/>
      <c r="G1" s="65"/>
      <c r="H1" s="65"/>
      <c r="I1" s="65"/>
      <c r="J1" s="65"/>
      <c r="K1" s="65"/>
      <c r="L1" s="65"/>
    </row>
    <row r="2" spans="1:12" s="50" customFormat="1" x14ac:dyDescent="0.3">
      <c r="A2" s="48" t="s">
        <v>110</v>
      </c>
      <c r="B2" s="48" t="s">
        <v>110</v>
      </c>
      <c r="C2" s="64"/>
      <c r="D2" s="64"/>
      <c r="E2" s="65"/>
      <c r="F2" s="65"/>
      <c r="G2" s="65"/>
      <c r="H2" s="65"/>
      <c r="I2" s="65"/>
      <c r="J2" s="65"/>
      <c r="K2" s="65"/>
      <c r="L2" s="65"/>
    </row>
    <row r="3" spans="1:12" x14ac:dyDescent="0.3">
      <c r="A3" s="55" t="s">
        <v>137</v>
      </c>
      <c r="B3" s="55" t="s">
        <v>138</v>
      </c>
      <c r="C3" s="56"/>
      <c r="D3" s="56"/>
    </row>
    <row r="4" spans="1:12" x14ac:dyDescent="0.3">
      <c r="A4" s="55" t="s">
        <v>139</v>
      </c>
      <c r="B4" s="55" t="s">
        <v>140</v>
      </c>
      <c r="C4" s="56"/>
      <c r="D4" s="56"/>
    </row>
    <row r="5" spans="1:12" x14ac:dyDescent="0.3">
      <c r="A5" s="55" t="s">
        <v>141</v>
      </c>
      <c r="B5" s="55" t="s">
        <v>142</v>
      </c>
      <c r="C5" s="56"/>
      <c r="D5" s="56"/>
    </row>
    <row r="6" spans="1:12" x14ac:dyDescent="0.3">
      <c r="A6" s="55" t="s">
        <v>143</v>
      </c>
      <c r="B6" s="55" t="s">
        <v>144</v>
      </c>
      <c r="C6" s="56"/>
      <c r="D6" s="56"/>
    </row>
    <row r="7" spans="1:12" x14ac:dyDescent="0.3">
      <c r="A7" s="55" t="s">
        <v>145</v>
      </c>
      <c r="B7" s="55" t="s">
        <v>146</v>
      </c>
      <c r="C7" s="56"/>
      <c r="D7" s="56"/>
    </row>
    <row r="8" spans="1:12" x14ac:dyDescent="0.3">
      <c r="A8" s="55" t="s">
        <v>147</v>
      </c>
      <c r="B8" s="55" t="s">
        <v>148</v>
      </c>
      <c r="C8" s="56"/>
      <c r="D8" s="56"/>
    </row>
    <row r="9" spans="1:12" x14ac:dyDescent="0.3">
      <c r="A9" s="55" t="s">
        <v>149</v>
      </c>
      <c r="B9" s="55" t="s">
        <v>150</v>
      </c>
      <c r="C9" s="56"/>
      <c r="D9" s="56"/>
    </row>
    <row r="10" spans="1:12" x14ac:dyDescent="0.3">
      <c r="A10" s="55" t="s">
        <v>151</v>
      </c>
      <c r="B10" s="55" t="s">
        <v>152</v>
      </c>
      <c r="C10" s="56"/>
      <c r="D10" s="56"/>
    </row>
    <row r="11" spans="1:12" x14ac:dyDescent="0.3">
      <c r="A11" s="55"/>
      <c r="B11" s="55"/>
      <c r="C11" s="56"/>
      <c r="D11" s="56"/>
    </row>
    <row r="12" spans="1:12" x14ac:dyDescent="0.3">
      <c r="A12" s="55"/>
      <c r="B12" s="55"/>
      <c r="C12" s="56"/>
      <c r="D12" s="56"/>
    </row>
    <row r="13" spans="1:12" x14ac:dyDescent="0.3">
      <c r="A13" s="55"/>
      <c r="B13" s="55"/>
      <c r="C13" s="56"/>
      <c r="D13" s="56"/>
    </row>
    <row r="14" spans="1:12" x14ac:dyDescent="0.3">
      <c r="A14" s="55"/>
      <c r="B14" s="55"/>
      <c r="C14" s="56"/>
      <c r="D14" s="56"/>
    </row>
    <row r="15" spans="1:12" x14ac:dyDescent="0.3">
      <c r="A15" s="55"/>
      <c r="B15" s="55"/>
      <c r="C15" s="56"/>
      <c r="D15" s="5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DB8F3-DEDE-4488-89FD-0ED689808334}">
  <dimension ref="A1:L17"/>
  <sheetViews>
    <sheetView showGridLines="0" zoomScaleNormal="100" workbookViewId="0"/>
  </sheetViews>
  <sheetFormatPr defaultColWidth="9.21875" defaultRowHeight="14.4" x14ac:dyDescent="0.3"/>
  <cols>
    <col min="1" max="1" width="16" style="12" customWidth="1"/>
    <col min="2" max="3" width="9.21875" style="9"/>
    <col min="4" max="4" width="17" style="9" customWidth="1"/>
    <col min="5" max="16384" width="9.21875" style="9"/>
  </cols>
  <sheetData>
    <row r="1" spans="1:12" ht="20.25" customHeight="1" thickBot="1" x14ac:dyDescent="0.35">
      <c r="A1" s="10" t="s">
        <v>43</v>
      </c>
      <c r="B1" s="10"/>
      <c r="C1" s="10"/>
      <c r="D1" s="10"/>
      <c r="E1" s="10"/>
    </row>
    <row r="2" spans="1:12" x14ac:dyDescent="0.3">
      <c r="A2" s="11" t="s">
        <v>50</v>
      </c>
      <c r="B2" s="13" t="s">
        <v>102</v>
      </c>
      <c r="L2" s="37"/>
    </row>
    <row r="3" spans="1:12" x14ac:dyDescent="0.3">
      <c r="A3" s="11" t="s">
        <v>51</v>
      </c>
      <c r="B3" s="13" t="s">
        <v>100</v>
      </c>
      <c r="L3" s="37"/>
    </row>
    <row r="4" spans="1:12" x14ac:dyDescent="0.3">
      <c r="A4" s="11" t="s">
        <v>52</v>
      </c>
      <c r="B4" s="13" t="s">
        <v>94</v>
      </c>
    </row>
    <row r="5" spans="1:12" x14ac:dyDescent="0.3">
      <c r="A5" s="11" t="s">
        <v>53</v>
      </c>
      <c r="B5" s="13" t="s">
        <v>49</v>
      </c>
      <c r="L5" s="37"/>
    </row>
    <row r="6" spans="1:12" x14ac:dyDescent="0.3">
      <c r="A6" s="11" t="s">
        <v>54</v>
      </c>
      <c r="B6" s="13" t="s">
        <v>101</v>
      </c>
      <c r="L6" s="37"/>
    </row>
    <row r="17" spans="4:4" x14ac:dyDescent="0.3">
      <c r="D17" s="15"/>
    </row>
  </sheetData>
  <phoneticPr fontId="25" type="noConversion"/>
  <hyperlinks>
    <hyperlink ref="B3" location="'Tab 2'!B1" display="Секторска и рочна структура кредита МКО" xr:uid="{2F016CF6-431E-4520-9E09-FED3686E630E}"/>
    <hyperlink ref="B5" location="'Tab 4'!B1" display="Просјечне пондерисане каматне стопе МКО" xr:uid="{5AB4FFA9-106D-4E38-AB8D-005383F843FD}"/>
    <hyperlink ref="B6" location="'Tab 5'!A1" display="Биланс успјеха МКО сектора РС" xr:uid="{98645215-971F-4F88-817C-AD549B5E622D}"/>
    <hyperlink ref="B2" location="'Tab 1'!A1" display="Биланс стања МКО" xr:uid="{BA4F38B4-52F5-41EB-A040-08F814D4202A}"/>
    <hyperlink ref="B4" location="'Tab 3'!B1" display="Секторска и рочна структура кредита за организационе дијелове МКО које послују у РС, а чије је сједиште у ФБиХ" xr:uid="{3CAA5119-0ADB-405C-AA01-CD305ADDCE97}"/>
  </hyperlinks>
  <pageMargins left="0.7" right="0.7" top="0.75" bottom="0.75" header="0.3" footer="0.3"/>
  <pageSetup paperSize="9" scale="8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45B69-96CA-41CF-8D34-64E017516BB3}">
  <dimension ref="A1:G25"/>
  <sheetViews>
    <sheetView showGridLines="0" zoomScaleNormal="100" workbookViewId="0">
      <selection activeCell="A4" sqref="A4:A5"/>
    </sheetView>
  </sheetViews>
  <sheetFormatPr defaultColWidth="9.21875" defaultRowHeight="13.8" x14ac:dyDescent="0.3"/>
  <cols>
    <col min="1" max="1" width="34.5546875" style="38" customWidth="1"/>
    <col min="2" max="2" width="9.77734375" style="38" bestFit="1" customWidth="1"/>
    <col min="3" max="3" width="6.21875" style="38" bestFit="1" customWidth="1"/>
    <col min="4" max="4" width="9.77734375" style="38" bestFit="1" customWidth="1"/>
    <col min="5" max="5" width="7.5546875" style="38" bestFit="1" customWidth="1"/>
    <col min="6" max="6" width="10.88671875" style="38" customWidth="1"/>
    <col min="7" max="16384" width="9.21875" style="38"/>
  </cols>
  <sheetData>
    <row r="1" spans="1:7" ht="15.75" customHeight="1" x14ac:dyDescent="0.3">
      <c r="A1" s="39" t="s">
        <v>44</v>
      </c>
      <c r="D1" s="89"/>
      <c r="E1" s="89"/>
      <c r="F1" s="89"/>
      <c r="G1" s="89"/>
    </row>
    <row r="2" spans="1:7" ht="15.75" hidden="1" customHeight="1" x14ac:dyDescent="0.3">
      <c r="A2" s="40"/>
      <c r="F2" s="1"/>
    </row>
    <row r="3" spans="1:7" ht="15" customHeight="1" x14ac:dyDescent="0.3">
      <c r="A3" s="25" t="s">
        <v>102</v>
      </c>
      <c r="B3" s="16"/>
      <c r="C3" s="16"/>
      <c r="D3" s="16"/>
      <c r="E3" s="16"/>
      <c r="F3" s="17" t="s">
        <v>55</v>
      </c>
    </row>
    <row r="4" spans="1:7" s="89" customFormat="1" x14ac:dyDescent="0.3">
      <c r="A4" s="151" t="s">
        <v>5</v>
      </c>
      <c r="B4" s="155" t="str">
        <f>IF(MID(TEXT(T1_data!A1,"dd.mm.yyyy"),4,2)="12",MID(TEXT(T1_data!A1,"dd.mm.yyyy"),7,4) &amp; ".",MID(TEXT(T1_data!A1,"dd.mm.yyyy"),4,2)&amp;"/"&amp;MID(TEXT(T1_data!A1,"dd.mm.yyyy"),7,4)&amp; ".")</f>
        <v>2025.</v>
      </c>
      <c r="C4" s="156"/>
      <c r="D4" s="155" t="str">
        <f>IF(MID(TEXT(T1_data!B1,"dd.mm.yyyy"),4,2)="12",MID(TEXT(T1_data!B1,"dd.mm.yyyy"),7,4) &amp; ".",MID(TEXT(T1_data!B1,"dd.mm.yyyy"),4,2)&amp;"/"&amp;MID(TEXT(T1_data!B1,"dd.mm.yyyy"),7,4)&amp; ".")</f>
        <v>06/2026.</v>
      </c>
      <c r="E4" s="156"/>
      <c r="F4" s="153" t="str">
        <f>IF(LEN(D4)&gt;5,"Индекс " &amp; MID(D4,1,2) &amp; "-" &amp; MID(D4,4,5) &amp; "/" &amp; B4,"Индекс " &amp; D4 &amp; "/" &amp; B4)</f>
        <v>Индекс 06-2026./2025.</v>
      </c>
    </row>
    <row r="5" spans="1:7" s="89" customFormat="1" x14ac:dyDescent="0.3">
      <c r="A5" s="152"/>
      <c r="B5" s="127" t="s">
        <v>8</v>
      </c>
      <c r="C5" s="128" t="s">
        <v>10</v>
      </c>
      <c r="D5" s="127" t="s">
        <v>8</v>
      </c>
      <c r="E5" s="128" t="s">
        <v>10</v>
      </c>
      <c r="F5" s="154"/>
    </row>
    <row r="6" spans="1:7" ht="15" customHeight="1" x14ac:dyDescent="0.3">
      <c r="A6" s="18" t="s">
        <v>0</v>
      </c>
      <c r="B6" s="19"/>
      <c r="C6" s="20"/>
      <c r="D6" s="72"/>
      <c r="E6" s="73"/>
      <c r="F6" s="21"/>
    </row>
    <row r="7" spans="1:7" s="89" customFormat="1" x14ac:dyDescent="0.3">
      <c r="A7" s="22" t="s">
        <v>13</v>
      </c>
      <c r="B7" s="105">
        <f>ROUND(T1_data!$A3,0)</f>
        <v>52093</v>
      </c>
      <c r="C7" s="107">
        <f>IF(B$13&lt;&gt;0,ROUND(B7*100/B$13,0),"-")</f>
        <v>6</v>
      </c>
      <c r="D7" s="105">
        <f>ROUND(T1_data!$B3,0)</f>
        <v>84314</v>
      </c>
      <c r="E7" s="107">
        <f>IF(D$13&lt;&gt;0,ROUND(D7*100/D$13,0),"-")-1</f>
        <v>8</v>
      </c>
      <c r="F7" s="108">
        <f>IF(B7&lt;&gt;0,D7*100/B7,"-")</f>
        <v>161.85284011287504</v>
      </c>
    </row>
    <row r="8" spans="1:7" s="89" customFormat="1" x14ac:dyDescent="0.3">
      <c r="A8" s="22" t="s">
        <v>12</v>
      </c>
      <c r="B8" s="105">
        <f>ROUND(T1_data!$A4,0)</f>
        <v>12603</v>
      </c>
      <c r="C8" s="107">
        <f>IF(B$13&lt;&gt;0,ROUND(B8*100/B$13,0),"-")+1</f>
        <v>2</v>
      </c>
      <c r="D8" s="105">
        <f>ROUND(T1_data!$B4,0)</f>
        <v>6553</v>
      </c>
      <c r="E8" s="107">
        <f t="shared" ref="E8:E12" si="0">IF(D$13&lt;&gt;0,ROUND(D8*100/D$13,0),"-")</f>
        <v>1</v>
      </c>
      <c r="F8" s="108">
        <f>IF(B8&lt;&gt;0,D8*100/B8,"-")</f>
        <v>51.995556613504718</v>
      </c>
    </row>
    <row r="9" spans="1:7" s="89" customFormat="1" x14ac:dyDescent="0.3">
      <c r="A9" s="22" t="s">
        <v>11</v>
      </c>
      <c r="B9" s="105">
        <f>ROUND(T1_data!$A5,0)</f>
        <v>787596</v>
      </c>
      <c r="C9" s="107">
        <f t="shared" ref="C9:C12" si="1">IF(B$13&lt;&gt;0,ROUND(B9*100/B$13,0),"-")</f>
        <v>89</v>
      </c>
      <c r="D9" s="105">
        <f>ROUND(T1_data!$B5,0)</f>
        <v>848499</v>
      </c>
      <c r="E9" s="107">
        <f t="shared" si="0"/>
        <v>87</v>
      </c>
      <c r="F9" s="108">
        <f t="shared" ref="F9:F12" si="2">IF(B9&lt;&gt;0,D9*100/B9,"-")</f>
        <v>107.73277162403059</v>
      </c>
    </row>
    <row r="10" spans="1:7" s="89" customFormat="1" ht="27.6" x14ac:dyDescent="0.3">
      <c r="A10" s="22" t="s">
        <v>19</v>
      </c>
      <c r="B10" s="105">
        <f>ROUND(T1_data!$A6,0)</f>
        <v>11627</v>
      </c>
      <c r="C10" s="107">
        <f t="shared" si="1"/>
        <v>1</v>
      </c>
      <c r="D10" s="105">
        <f>ROUND(T1_data!$B6,0)</f>
        <v>12750</v>
      </c>
      <c r="E10" s="107">
        <f t="shared" si="0"/>
        <v>1</v>
      </c>
      <c r="F10" s="108">
        <f t="shared" si="2"/>
        <v>109.65855336716264</v>
      </c>
    </row>
    <row r="11" spans="1:7" s="89" customFormat="1" x14ac:dyDescent="0.3">
      <c r="A11" s="22" t="s">
        <v>20</v>
      </c>
      <c r="B11" s="105">
        <f>ROUND(T1_data!$A7,0)</f>
        <v>3181</v>
      </c>
      <c r="C11" s="107">
        <f t="shared" si="1"/>
        <v>0</v>
      </c>
      <c r="D11" s="105">
        <f>ROUND(T1_data!$B7,0)</f>
        <v>3311</v>
      </c>
      <c r="E11" s="107">
        <f t="shared" si="0"/>
        <v>0</v>
      </c>
      <c r="F11" s="108">
        <f t="shared" si="2"/>
        <v>104.0867651681861</v>
      </c>
    </row>
    <row r="12" spans="1:7" s="89" customFormat="1" x14ac:dyDescent="0.3">
      <c r="A12" s="22" t="s">
        <v>21</v>
      </c>
      <c r="B12" s="105">
        <f>ROUND(T1_data!$A8,0)</f>
        <v>20902</v>
      </c>
      <c r="C12" s="107">
        <f t="shared" si="1"/>
        <v>2</v>
      </c>
      <c r="D12" s="105">
        <f>ROUND(T1_data!$B8,0)</f>
        <v>24502</v>
      </c>
      <c r="E12" s="107">
        <f t="shared" si="0"/>
        <v>3</v>
      </c>
      <c r="F12" s="108">
        <f t="shared" si="2"/>
        <v>117.22323222658119</v>
      </c>
    </row>
    <row r="13" spans="1:7" s="89" customFormat="1" x14ac:dyDescent="0.3">
      <c r="A13" s="23" t="s">
        <v>70</v>
      </c>
      <c r="B13" s="109">
        <f>SUM(B7:B12)</f>
        <v>888002</v>
      </c>
      <c r="C13" s="110">
        <f>SUM(C7:C12)</f>
        <v>100</v>
      </c>
      <c r="D13" s="109">
        <f>SUM(D7:D12)</f>
        <v>979929</v>
      </c>
      <c r="E13" s="110">
        <f>SUM(E7:E12)</f>
        <v>100</v>
      </c>
      <c r="F13" s="111">
        <f>IF(B13&lt;&gt;0,D13*100/B13,"-")</f>
        <v>110.35211632406234</v>
      </c>
    </row>
    <row r="14" spans="1:7" s="89" customFormat="1" x14ac:dyDescent="0.3">
      <c r="A14" s="18" t="s">
        <v>22</v>
      </c>
      <c r="B14" s="112">
        <f>B15+B16</f>
        <v>9735</v>
      </c>
      <c r="C14" s="113"/>
      <c r="D14" s="112">
        <f>D15+D16</f>
        <v>12778</v>
      </c>
      <c r="E14" s="113"/>
      <c r="F14" s="114">
        <f>IF(B14&lt;&gt;0,D14*100/B14,"-")</f>
        <v>131.25834617360042</v>
      </c>
    </row>
    <row r="15" spans="1:7" s="89" customFormat="1" x14ac:dyDescent="0.3">
      <c r="A15" s="22" t="s">
        <v>57</v>
      </c>
      <c r="B15" s="105">
        <f>ROUND(T1_data!$A9,0)</f>
        <v>7767</v>
      </c>
      <c r="C15" s="107"/>
      <c r="D15" s="105">
        <f>ROUND(T1_data!$B9,0)</f>
        <v>10375</v>
      </c>
      <c r="E15" s="107"/>
      <c r="F15" s="114">
        <f t="shared" ref="F15:F16" si="3">IF(B15&lt;&gt;0,D15*100/B15,"-")</f>
        <v>133.57795802755246</v>
      </c>
    </row>
    <row r="16" spans="1:7" s="89" customFormat="1" ht="27.6" x14ac:dyDescent="0.3">
      <c r="A16" s="22" t="s">
        <v>56</v>
      </c>
      <c r="B16" s="105">
        <f>ROUND(T1_data!$A10,0)</f>
        <v>1968</v>
      </c>
      <c r="C16" s="107"/>
      <c r="D16" s="105">
        <f>ROUND(T1_data!$B10,0)</f>
        <v>2403</v>
      </c>
      <c r="E16" s="107"/>
      <c r="F16" s="114">
        <f t="shared" si="3"/>
        <v>122.10365853658537</v>
      </c>
    </row>
    <row r="17" spans="1:6" s="89" customFormat="1" x14ac:dyDescent="0.3">
      <c r="A17" s="23" t="s">
        <v>71</v>
      </c>
      <c r="B17" s="109">
        <f>B13-B14</f>
        <v>878267</v>
      </c>
      <c r="C17" s="110"/>
      <c r="D17" s="109">
        <f>D13-D14</f>
        <v>967151</v>
      </c>
      <c r="E17" s="110"/>
      <c r="F17" s="111">
        <f>IF(B17&lt;&gt;0,D17*100/B17,"-")</f>
        <v>110.12038480325459</v>
      </c>
    </row>
    <row r="18" spans="1:6" s="89" customFormat="1" x14ac:dyDescent="0.3">
      <c r="A18" s="18" t="s">
        <v>1</v>
      </c>
      <c r="B18" s="115"/>
      <c r="C18" s="107"/>
      <c r="D18" s="115"/>
      <c r="E18" s="107"/>
      <c r="F18" s="108"/>
    </row>
    <row r="19" spans="1:6" s="89" customFormat="1" x14ac:dyDescent="0.3">
      <c r="A19" s="22" t="s">
        <v>23</v>
      </c>
      <c r="B19" s="105">
        <f>ROUND(T1_data!$A11,0)</f>
        <v>588629</v>
      </c>
      <c r="C19" s="107">
        <f>IF(B$22&lt;&gt;0,ROUND(B19*100/B$22,0),"-")</f>
        <v>67</v>
      </c>
      <c r="D19" s="105">
        <f>ROUND(T1_data!$B11,0)</f>
        <v>648537</v>
      </c>
      <c r="E19" s="107">
        <f>IF(D$22&lt;&gt;0,ROUND(D19*100/D$22,0),"-")</f>
        <v>67</v>
      </c>
      <c r="F19" s="108">
        <f>IF(B19&lt;&gt;0,D19*100/B19,"-")</f>
        <v>110.17754816701182</v>
      </c>
    </row>
    <row r="20" spans="1:6" s="89" customFormat="1" x14ac:dyDescent="0.3">
      <c r="A20" s="22" t="s">
        <v>24</v>
      </c>
      <c r="B20" s="105">
        <f>ROUND(T1_data!$A12,0)</f>
        <v>79473</v>
      </c>
      <c r="C20" s="107">
        <f>IF(B$22&lt;&gt;0,ROUND(B20*100/B$22,0),"-")</f>
        <v>9</v>
      </c>
      <c r="D20" s="105">
        <f>ROUND(T1_data!$B12,0)</f>
        <v>84999</v>
      </c>
      <c r="E20" s="107">
        <f>IF(D$22&lt;&gt;0,ROUND(D20*100/D$22,0),"-")</f>
        <v>9</v>
      </c>
      <c r="F20" s="108">
        <f t="shared" ref="F20:F21" si="4">IF(B20&lt;&gt;0,D20*100/B20,"-")</f>
        <v>106.95330489600242</v>
      </c>
    </row>
    <row r="21" spans="1:6" s="89" customFormat="1" x14ac:dyDescent="0.3">
      <c r="A21" s="22" t="s">
        <v>36</v>
      </c>
      <c r="B21" s="105">
        <f>ROUND(T1_data!$A13,0)</f>
        <v>210165</v>
      </c>
      <c r="C21" s="107">
        <f>IF(B$22&lt;&gt;0,ROUND(B21*100/B$22,0),"-")</f>
        <v>24</v>
      </c>
      <c r="D21" s="105">
        <f>ROUND(T1_data!$B13,0)</f>
        <v>233615</v>
      </c>
      <c r="E21" s="107">
        <f>IF(D$22&lt;&gt;0,ROUND(D21*100/D$22,0),"-")</f>
        <v>24</v>
      </c>
      <c r="F21" s="108">
        <f t="shared" si="4"/>
        <v>111.15789974543812</v>
      </c>
    </row>
    <row r="22" spans="1:6" s="89" customFormat="1" ht="27.6" x14ac:dyDescent="0.3">
      <c r="A22" s="23" t="s">
        <v>72</v>
      </c>
      <c r="B22" s="109">
        <f>B19+B20+B21</f>
        <v>878267</v>
      </c>
      <c r="C22" s="110">
        <f>SUM(C19:C21)</f>
        <v>100</v>
      </c>
      <c r="D22" s="109">
        <f>D19+D20+D21</f>
        <v>967151</v>
      </c>
      <c r="E22" s="110">
        <f>SUM(E19:E21)</f>
        <v>100</v>
      </c>
      <c r="F22" s="111">
        <f>IF(B22&lt;&gt;0,D22*100/B22,"-")</f>
        <v>110.12038480325459</v>
      </c>
    </row>
    <row r="23" spans="1:6" s="89" customFormat="1" ht="14.4" thickBot="1" x14ac:dyDescent="0.35">
      <c r="A23" s="24" t="s">
        <v>25</v>
      </c>
      <c r="B23" s="106">
        <f>ROUND(T1_data!$A14,0)</f>
        <v>120904</v>
      </c>
      <c r="C23" s="116"/>
      <c r="D23" s="106">
        <f>ROUND(T1_data!$B14,0)</f>
        <v>134084</v>
      </c>
      <c r="E23" s="116"/>
      <c r="F23" s="117">
        <f>IF(B23&lt;&gt;0,D23*100/B23,"-")</f>
        <v>110.90121087805201</v>
      </c>
    </row>
    <row r="25" spans="1:6" x14ac:dyDescent="0.3">
      <c r="A25" s="35"/>
    </row>
  </sheetData>
  <mergeCells count="4">
    <mergeCell ref="A4:A5"/>
    <mergeCell ref="F4:F5"/>
    <mergeCell ref="B4:C4"/>
    <mergeCell ref="D4:E4"/>
  </mergeCells>
  <conditionalFormatting sqref="C13">
    <cfRule type="cellIs" dxfId="14" priority="8" operator="notEqual">
      <formula>100</formula>
    </cfRule>
  </conditionalFormatting>
  <conditionalFormatting sqref="C22">
    <cfRule type="cellIs" dxfId="13" priority="7" operator="notEqual">
      <formula>100</formula>
    </cfRule>
  </conditionalFormatting>
  <conditionalFormatting sqref="E13">
    <cfRule type="cellIs" dxfId="12" priority="6" operator="notEqual">
      <formula>100</formula>
    </cfRule>
  </conditionalFormatting>
  <conditionalFormatting sqref="E22">
    <cfRule type="cellIs" dxfId="11" priority="5" operator="notEqual">
      <formula>100</formula>
    </cfRule>
  </conditionalFormatting>
  <pageMargins left="0.7" right="0.7" top="0.75" bottom="0.75" header="0.3" footer="0.3"/>
  <pageSetup paperSize="9" scale="70" orientation="portrait" verticalDpi="300" r:id="rId1"/>
  <colBreaks count="1" manualBreakCount="1">
    <brk id="6" max="1048575" man="1"/>
  </colBreaks>
  <ignoredErrors>
    <ignoredError sqref="E14 E8 E9 E10 E11 E12 E18 E15 E16 E19 E20 E21 E23 D22 D17:D18 D13:D14 D7:D12 D15:D16 D19:D21" formula="1"/>
    <ignoredError sqref="F3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396BA-486C-4B42-9A71-B69C8C493E25}">
  <dimension ref="A1:K22"/>
  <sheetViews>
    <sheetView showGridLines="0" topLeftCell="B1" zoomScaleNormal="100" workbookViewId="0">
      <selection activeCell="B1" sqref="B1"/>
    </sheetView>
  </sheetViews>
  <sheetFormatPr defaultColWidth="9.21875" defaultRowHeight="13.8" x14ac:dyDescent="0.3"/>
  <cols>
    <col min="1" max="1" width="6.5546875" style="38" hidden="1" customWidth="1"/>
    <col min="2" max="2" width="22.77734375" style="38" customWidth="1"/>
    <col min="3" max="3" width="8.5546875" style="38" bestFit="1" customWidth="1"/>
    <col min="4" max="4" width="9.5546875" style="38" bestFit="1" customWidth="1"/>
    <col min="5" max="5" width="8.44140625" style="38" bestFit="1" customWidth="1"/>
    <col min="6" max="6" width="9.5546875" style="38" bestFit="1" customWidth="1"/>
    <col min="7" max="7" width="8.5546875" style="38" bestFit="1" customWidth="1"/>
    <col min="8" max="8" width="9.5546875" style="38" bestFit="1" customWidth="1"/>
    <col min="9" max="9" width="7.21875" style="38" bestFit="1" customWidth="1"/>
    <col min="10" max="10" width="9.5546875" style="38" bestFit="1" customWidth="1"/>
    <col min="11" max="11" width="11.21875" style="38" customWidth="1"/>
    <col min="12" max="16384" width="9.21875" style="38"/>
  </cols>
  <sheetData>
    <row r="1" spans="1:11" ht="15.75" customHeight="1" x14ac:dyDescent="0.3">
      <c r="B1" s="39" t="s">
        <v>46</v>
      </c>
      <c r="C1" s="39"/>
      <c r="D1" s="39"/>
    </row>
    <row r="2" spans="1:11" ht="15.75" hidden="1" customHeight="1" x14ac:dyDescent="0.3">
      <c r="A2" s="40"/>
      <c r="B2" s="41"/>
      <c r="C2" s="41"/>
      <c r="D2" s="41"/>
      <c r="E2" s="41"/>
      <c r="K2" s="1"/>
    </row>
    <row r="3" spans="1:11" ht="15" hidden="1" customHeight="1" x14ac:dyDescent="0.3"/>
    <row r="4" spans="1:11" ht="15" customHeight="1" x14ac:dyDescent="0.3">
      <c r="B4" s="25" t="s">
        <v>100</v>
      </c>
      <c r="C4" s="25"/>
      <c r="D4" s="25"/>
      <c r="E4" s="25"/>
      <c r="F4" s="25"/>
      <c r="G4" s="25"/>
      <c r="H4" s="25"/>
      <c r="I4" s="25"/>
      <c r="J4" s="25"/>
      <c r="K4" s="17" t="s">
        <v>61</v>
      </c>
    </row>
    <row r="5" spans="1:11" x14ac:dyDescent="0.3">
      <c r="B5" s="157" t="s">
        <v>14</v>
      </c>
      <c r="C5" s="159" t="str">
        <f>IF(MID(TEXT(T2_data!A2,"dd.mm.yyyy"),4,2)="12",MID(TEXT(T2_data!A2,"dd.mm.yyyy"),7,4) &amp; ".",MID(TEXT(T2_data!A2,"dd.mm.yyyy"),4,2)&amp;"/"&amp;MID(TEXT(T2_data!A2,"dd.mm.yyyy"),7,4)&amp; ".")</f>
        <v>2025.</v>
      </c>
      <c r="D5" s="160"/>
      <c r="E5" s="160"/>
      <c r="F5" s="161"/>
      <c r="G5" s="159" t="str">
        <f>IF(MID(TEXT(T2_data!A13,"dd.mm.yyyy"),4,2)="12",MID(TEXT(T2_data!A13,"dd.mm.yyyy"),7,4) &amp; ".",MID(TEXT(T2_data!A13,"dd.mm.yyyy"),4,2)&amp;"/"&amp;MID(TEXT(T2_data!A13,"dd.mm.yyyy"),7,4)&amp; ".")</f>
        <v>06/2026.</v>
      </c>
      <c r="H5" s="160"/>
      <c r="I5" s="160"/>
      <c r="J5" s="161"/>
      <c r="K5" s="162" t="str">
        <f>IF(LEN(G5)&gt;5,"Индекс " &amp; MID(G5,1,2) &amp; "-" &amp; MID(G5,4,5) &amp; "/" &amp; C5,"Индекс " &amp; G5 &amp; "/" &amp; C5)</f>
        <v>Индекс 06-2026./2025.</v>
      </c>
    </row>
    <row r="6" spans="1:11" ht="27.6" x14ac:dyDescent="0.3">
      <c r="B6" s="158"/>
      <c r="C6" s="127" t="s">
        <v>33</v>
      </c>
      <c r="D6" s="128" t="s">
        <v>34</v>
      </c>
      <c r="E6" s="128" t="s">
        <v>35</v>
      </c>
      <c r="F6" s="126" t="s">
        <v>9</v>
      </c>
      <c r="G6" s="127" t="s">
        <v>33</v>
      </c>
      <c r="H6" s="128" t="s">
        <v>34</v>
      </c>
      <c r="I6" s="128" t="s">
        <v>76</v>
      </c>
      <c r="J6" s="126" t="s">
        <v>9</v>
      </c>
      <c r="K6" s="163"/>
    </row>
    <row r="7" spans="1:11" ht="15" customHeight="1" x14ac:dyDescent="0.3">
      <c r="B7" s="18" t="s">
        <v>58</v>
      </c>
      <c r="C7" s="42"/>
      <c r="D7" s="43"/>
      <c r="E7" s="43"/>
      <c r="F7" s="44"/>
      <c r="G7" s="42"/>
      <c r="H7" s="43"/>
      <c r="I7" s="43"/>
      <c r="J7" s="44"/>
      <c r="K7" s="43"/>
    </row>
    <row r="8" spans="1:11" ht="15" customHeight="1" x14ac:dyDescent="0.3">
      <c r="B8" s="22" t="s">
        <v>15</v>
      </c>
      <c r="C8" s="74">
        <f>ROUND(T2_data!C2,0)</f>
        <v>1930</v>
      </c>
      <c r="D8" s="75">
        <f>ROUND(T2_data!D2,0)</f>
        <v>6908</v>
      </c>
      <c r="E8" s="75">
        <f>ROUND(T2_data!E2,0)</f>
        <v>19</v>
      </c>
      <c r="F8" s="76">
        <f>C8+D8+E8</f>
        <v>8857</v>
      </c>
      <c r="G8" s="74">
        <f>ROUND(T2_data!C13,0)</f>
        <v>1975</v>
      </c>
      <c r="H8" s="75">
        <f>ROUND(T2_data!D13,0)</f>
        <v>7549</v>
      </c>
      <c r="I8" s="75">
        <f>ROUND(T2_data!E13,0)</f>
        <v>47</v>
      </c>
      <c r="J8" s="76">
        <f>G8+H8+I8</f>
        <v>9571</v>
      </c>
      <c r="K8" s="75">
        <f>IF(F8&lt;&gt;0,J8*100/F8,"-")</f>
        <v>108.06142034548944</v>
      </c>
    </row>
    <row r="9" spans="1:11" ht="15" customHeight="1" x14ac:dyDescent="0.3">
      <c r="B9" s="22" t="s">
        <v>62</v>
      </c>
      <c r="C9" s="74">
        <f>ROUND(T2_data!C3,0)</f>
        <v>2049</v>
      </c>
      <c r="D9" s="75">
        <f>ROUND(T2_data!D3,0)</f>
        <v>3991</v>
      </c>
      <c r="E9" s="75">
        <f>ROUND(T2_data!E3,0)</f>
        <v>34</v>
      </c>
      <c r="F9" s="76">
        <f t="shared" ref="F9:F12" si="0">C9+D9+E9</f>
        <v>6074</v>
      </c>
      <c r="G9" s="74">
        <f>ROUND(T2_data!C14,0)</f>
        <v>1730</v>
      </c>
      <c r="H9" s="75">
        <f>ROUND(T2_data!D14,0)</f>
        <v>4292</v>
      </c>
      <c r="I9" s="75">
        <f>ROUND(T2_data!E14,0)</f>
        <v>15</v>
      </c>
      <c r="J9" s="76">
        <f t="shared" ref="J9:J12" si="1">G9+H9+I9</f>
        <v>6037</v>
      </c>
      <c r="K9" s="75">
        <f t="shared" ref="K9:K12" si="2">IF(F9&lt;&gt;0,J9*100/F9,"-")</f>
        <v>99.390846229832064</v>
      </c>
    </row>
    <row r="10" spans="1:11" x14ac:dyDescent="0.3">
      <c r="B10" s="22" t="s">
        <v>63</v>
      </c>
      <c r="C10" s="74">
        <f>ROUND(T2_data!C4,0)</f>
        <v>239</v>
      </c>
      <c r="D10" s="75">
        <f>ROUND(T2_data!D4,0)</f>
        <v>789</v>
      </c>
      <c r="E10" s="75">
        <f>ROUND(T2_data!E4,0)</f>
        <v>1</v>
      </c>
      <c r="F10" s="76">
        <f t="shared" si="0"/>
        <v>1029</v>
      </c>
      <c r="G10" s="74">
        <f>ROUND(T2_data!C15,0)</f>
        <v>355</v>
      </c>
      <c r="H10" s="75">
        <f>ROUND(T2_data!D15,0)</f>
        <v>797</v>
      </c>
      <c r="I10" s="75">
        <f>ROUND(T2_data!E15,0)</f>
        <v>0</v>
      </c>
      <c r="J10" s="76">
        <f t="shared" si="1"/>
        <v>1152</v>
      </c>
      <c r="K10" s="75">
        <f t="shared" si="2"/>
        <v>111.9533527696793</v>
      </c>
    </row>
    <row r="11" spans="1:11" x14ac:dyDescent="0.3">
      <c r="B11" s="22" t="s">
        <v>64</v>
      </c>
      <c r="C11" s="74">
        <f>ROUND(T2_data!C5,0)</f>
        <v>2990</v>
      </c>
      <c r="D11" s="75">
        <f>ROUND(T2_data!D5,0)</f>
        <v>5232</v>
      </c>
      <c r="E11" s="75">
        <f>ROUND(T2_data!E5,0)</f>
        <v>15</v>
      </c>
      <c r="F11" s="76">
        <f t="shared" si="0"/>
        <v>8237</v>
      </c>
      <c r="G11" s="74">
        <f>ROUND(T2_data!C16,0)</f>
        <v>2616</v>
      </c>
      <c r="H11" s="75">
        <f>ROUND(T2_data!D16,0)</f>
        <v>5179</v>
      </c>
      <c r="I11" s="75">
        <f>ROUND(T2_data!E16,0)</f>
        <v>20</v>
      </c>
      <c r="J11" s="76">
        <f t="shared" si="1"/>
        <v>7815</v>
      </c>
      <c r="K11" s="75">
        <f t="shared" si="2"/>
        <v>94.876775525069803</v>
      </c>
    </row>
    <row r="12" spans="1:11" x14ac:dyDescent="0.3">
      <c r="B12" s="22" t="s">
        <v>16</v>
      </c>
      <c r="C12" s="74">
        <f>ROUND(T2_data!C6,0)</f>
        <v>296</v>
      </c>
      <c r="D12" s="75">
        <f>ROUND(T2_data!D6,0)</f>
        <v>645</v>
      </c>
      <c r="E12" s="75">
        <f>ROUND(T2_data!E6,0)</f>
        <v>1</v>
      </c>
      <c r="F12" s="76">
        <f t="shared" si="0"/>
        <v>942</v>
      </c>
      <c r="G12" s="74">
        <f>ROUND(T2_data!C17,0)</f>
        <v>294</v>
      </c>
      <c r="H12" s="75">
        <f>ROUND(T2_data!D17,0)</f>
        <v>667</v>
      </c>
      <c r="I12" s="75">
        <f>ROUND(T2_data!E17,0)</f>
        <v>0</v>
      </c>
      <c r="J12" s="76">
        <f t="shared" si="1"/>
        <v>961</v>
      </c>
      <c r="K12" s="75">
        <f t="shared" si="2"/>
        <v>102.01698513800424</v>
      </c>
    </row>
    <row r="13" spans="1:11" x14ac:dyDescent="0.3">
      <c r="B13" s="45" t="s">
        <v>9</v>
      </c>
      <c r="C13" s="77">
        <f>SUM(C7:C12)</f>
        <v>7504</v>
      </c>
      <c r="D13" s="78">
        <f t="shared" ref="D13:E13" si="3">SUM(D7:D12)</f>
        <v>17565</v>
      </c>
      <c r="E13" s="78">
        <f t="shared" si="3"/>
        <v>70</v>
      </c>
      <c r="F13" s="79">
        <f>C13+D13+E13</f>
        <v>25139</v>
      </c>
      <c r="G13" s="77">
        <f>SUM(G7:G12)</f>
        <v>6970</v>
      </c>
      <c r="H13" s="78">
        <f t="shared" ref="H13:I13" si="4">SUM(H7:H12)</f>
        <v>18484</v>
      </c>
      <c r="I13" s="78">
        <f t="shared" si="4"/>
        <v>82</v>
      </c>
      <c r="J13" s="79">
        <f>G13+H13+I13</f>
        <v>25536</v>
      </c>
      <c r="K13" s="78">
        <f>IF(F13&lt;&gt;0,J13*100/F13,"-")</f>
        <v>101.57921953936115</v>
      </c>
    </row>
    <row r="14" spans="1:11" x14ac:dyDescent="0.3">
      <c r="B14" s="18" t="s">
        <v>59</v>
      </c>
      <c r="C14" s="80"/>
      <c r="D14" s="81"/>
      <c r="E14" s="75"/>
      <c r="F14" s="82"/>
      <c r="G14" s="80"/>
      <c r="H14" s="81"/>
      <c r="I14" s="75"/>
      <c r="J14" s="82"/>
      <c r="K14" s="75"/>
    </row>
    <row r="15" spans="1:11" x14ac:dyDescent="0.3">
      <c r="B15" s="22" t="s">
        <v>15</v>
      </c>
      <c r="C15" s="74">
        <f>ROUND(T2_data!C7,0)</f>
        <v>3306</v>
      </c>
      <c r="D15" s="75">
        <f>ROUND(T2_data!D7,0)</f>
        <v>119356</v>
      </c>
      <c r="E15" s="75">
        <f>ROUND(T2_data!E7,0)</f>
        <v>158</v>
      </c>
      <c r="F15" s="76">
        <f>C15+D15+E15</f>
        <v>122820</v>
      </c>
      <c r="G15" s="74">
        <f>ROUND(T2_data!C18,0)</f>
        <v>4255</v>
      </c>
      <c r="H15" s="75">
        <f>ROUND(T2_data!D18,0)</f>
        <v>138824</v>
      </c>
      <c r="I15" s="75">
        <f>ROUND(T2_data!E18,0)</f>
        <v>218</v>
      </c>
      <c r="J15" s="76">
        <f>G15+H15+I15</f>
        <v>143297</v>
      </c>
      <c r="K15" s="75">
        <f>IF(F15&lt;&gt;0,J15*100/F15,"-")</f>
        <v>116.67236606415894</v>
      </c>
    </row>
    <row r="16" spans="1:11" x14ac:dyDescent="0.3">
      <c r="B16" s="22" t="s">
        <v>62</v>
      </c>
      <c r="C16" s="74">
        <f>ROUND(T2_data!C8,0)</f>
        <v>1569</v>
      </c>
      <c r="D16" s="75">
        <f>ROUND(T2_data!D8,0)</f>
        <v>22406</v>
      </c>
      <c r="E16" s="75">
        <f>ROUND(T2_data!E8,0)</f>
        <v>31</v>
      </c>
      <c r="F16" s="76">
        <f t="shared" ref="F16:F19" si="5">C16+D16+E16</f>
        <v>24006</v>
      </c>
      <c r="G16" s="74">
        <f>ROUND(T2_data!C19,0)</f>
        <v>1802</v>
      </c>
      <c r="H16" s="75">
        <f>ROUND(T2_data!D19,0)</f>
        <v>22220</v>
      </c>
      <c r="I16" s="75">
        <f>ROUND(T2_data!E19,0)</f>
        <v>41</v>
      </c>
      <c r="J16" s="76">
        <f t="shared" ref="J16:J19" si="6">G16+H16+I16</f>
        <v>24063</v>
      </c>
      <c r="K16" s="75">
        <f t="shared" ref="K16:K20" si="7">IF(F16&lt;&gt;0,J16*100/F16,"-")</f>
        <v>100.23744063984005</v>
      </c>
    </row>
    <row r="17" spans="2:11" x14ac:dyDescent="0.3">
      <c r="B17" s="22" t="s">
        <v>63</v>
      </c>
      <c r="C17" s="74">
        <f>ROUND(T2_data!C9,0)</f>
        <v>8882</v>
      </c>
      <c r="D17" s="75">
        <f>ROUND(T2_data!D9,0)</f>
        <v>150304</v>
      </c>
      <c r="E17" s="75">
        <f>ROUND(T2_data!E9,0)</f>
        <v>121</v>
      </c>
      <c r="F17" s="76">
        <f t="shared" si="5"/>
        <v>159307</v>
      </c>
      <c r="G17" s="74">
        <f>ROUND(T2_data!C20,0)</f>
        <v>9953</v>
      </c>
      <c r="H17" s="75">
        <f>ROUND(T2_data!D20,0)</f>
        <v>170922</v>
      </c>
      <c r="I17" s="75">
        <f>ROUND(T2_data!E20,0)</f>
        <v>195</v>
      </c>
      <c r="J17" s="76">
        <f t="shared" si="6"/>
        <v>181070</v>
      </c>
      <c r="K17" s="75">
        <f t="shared" si="7"/>
        <v>113.66104439855123</v>
      </c>
    </row>
    <row r="18" spans="2:11" x14ac:dyDescent="0.3">
      <c r="B18" s="22" t="s">
        <v>64</v>
      </c>
      <c r="C18" s="74">
        <f>ROUND(T2_data!C10,0)</f>
        <v>804</v>
      </c>
      <c r="D18" s="75">
        <f>ROUND(T2_data!D10,0)</f>
        <v>12628</v>
      </c>
      <c r="E18" s="75">
        <f>ROUND(T2_data!E10,0)</f>
        <v>19</v>
      </c>
      <c r="F18" s="76">
        <f t="shared" si="5"/>
        <v>13451</v>
      </c>
      <c r="G18" s="74">
        <f>ROUND(T2_data!C21,0)</f>
        <v>913</v>
      </c>
      <c r="H18" s="75">
        <f>ROUND(T2_data!D21,0)</f>
        <v>13791</v>
      </c>
      <c r="I18" s="75">
        <f>ROUND(T2_data!E21,0)</f>
        <v>32</v>
      </c>
      <c r="J18" s="76">
        <f t="shared" si="6"/>
        <v>14736</v>
      </c>
      <c r="K18" s="75">
        <f t="shared" si="7"/>
        <v>109.55319307114712</v>
      </c>
    </row>
    <row r="19" spans="2:11" x14ac:dyDescent="0.3">
      <c r="B19" s="22" t="s">
        <v>17</v>
      </c>
      <c r="C19" s="74">
        <f>ROUND(T2_data!C11,0)</f>
        <v>525</v>
      </c>
      <c r="D19" s="75">
        <f>ROUND(T2_data!D11,0)</f>
        <v>24981</v>
      </c>
      <c r="E19" s="75">
        <f>ROUND(T2_data!E11,0)</f>
        <v>16</v>
      </c>
      <c r="F19" s="76">
        <f t="shared" si="5"/>
        <v>25522</v>
      </c>
      <c r="G19" s="74">
        <f>ROUND(T2_data!C22,0)</f>
        <v>325</v>
      </c>
      <c r="H19" s="75">
        <f>ROUND(T2_data!D22,0)</f>
        <v>25029</v>
      </c>
      <c r="I19" s="75">
        <f>ROUND(T2_data!E22,0)</f>
        <v>38</v>
      </c>
      <c r="J19" s="76">
        <f t="shared" si="6"/>
        <v>25392</v>
      </c>
      <c r="K19" s="75">
        <f t="shared" si="7"/>
        <v>99.490635530130874</v>
      </c>
    </row>
    <row r="20" spans="2:11" x14ac:dyDescent="0.3">
      <c r="B20" s="22" t="s">
        <v>16</v>
      </c>
      <c r="C20" s="74">
        <f>ROUND(T2_data!C12,0)</f>
        <v>37313</v>
      </c>
      <c r="D20" s="75">
        <f>ROUND(T2_data!D12,0)</f>
        <v>377655</v>
      </c>
      <c r="E20" s="75">
        <f>ROUND(T2_data!E12,0)</f>
        <v>2383</v>
      </c>
      <c r="F20" s="76">
        <f>C20+D20+E20</f>
        <v>417351</v>
      </c>
      <c r="G20" s="74">
        <f>ROUND(T2_data!C23,0)</f>
        <v>37946</v>
      </c>
      <c r="H20" s="75">
        <f>ROUND(T2_data!D23,0)</f>
        <v>393376</v>
      </c>
      <c r="I20" s="75">
        <f>ROUND(T2_data!E23,0)</f>
        <v>3083</v>
      </c>
      <c r="J20" s="76">
        <f>G20+H20+I20</f>
        <v>434405</v>
      </c>
      <c r="K20" s="75">
        <f t="shared" si="7"/>
        <v>104.08624874506111</v>
      </c>
    </row>
    <row r="21" spans="2:11" x14ac:dyDescent="0.3">
      <c r="B21" s="46" t="s">
        <v>9</v>
      </c>
      <c r="C21" s="83">
        <f>SUM(C15:C20)</f>
        <v>52399</v>
      </c>
      <c r="D21" s="84">
        <f t="shared" ref="D21:E21" si="8">SUM(D15:D20)</f>
        <v>707330</v>
      </c>
      <c r="E21" s="84">
        <f t="shared" si="8"/>
        <v>2728</v>
      </c>
      <c r="F21" s="85">
        <f>C21+D21+E21</f>
        <v>762457</v>
      </c>
      <c r="G21" s="83">
        <f>SUM(G15:G20)</f>
        <v>55194</v>
      </c>
      <c r="H21" s="84">
        <f t="shared" ref="H21:I21" si="9">SUM(H15:H20)</f>
        <v>764162</v>
      </c>
      <c r="I21" s="84">
        <f t="shared" si="9"/>
        <v>3607</v>
      </c>
      <c r="J21" s="85">
        <f>G21+H21+I21</f>
        <v>822963</v>
      </c>
      <c r="K21" s="84">
        <f>IF(F21&lt;&gt;0,J21*100/F21,"-")</f>
        <v>107.93566063397674</v>
      </c>
    </row>
    <row r="22" spans="2:11" ht="14.4" thickBot="1" x14ac:dyDescent="0.35">
      <c r="B22" s="47" t="s">
        <v>60</v>
      </c>
      <c r="C22" s="86">
        <f>C13+C21</f>
        <v>59903</v>
      </c>
      <c r="D22" s="87">
        <f t="shared" ref="D22:E22" si="10">D13+D21</f>
        <v>724895</v>
      </c>
      <c r="E22" s="87">
        <f t="shared" si="10"/>
        <v>2798</v>
      </c>
      <c r="F22" s="88">
        <f>C22+D22+E22</f>
        <v>787596</v>
      </c>
      <c r="G22" s="86">
        <f>G13+G21</f>
        <v>62164</v>
      </c>
      <c r="H22" s="87">
        <f t="shared" ref="H22:I22" si="11">H13+H21</f>
        <v>782646</v>
      </c>
      <c r="I22" s="87">
        <f t="shared" si="11"/>
        <v>3689</v>
      </c>
      <c r="J22" s="88">
        <f>G22+H22+I22</f>
        <v>848499</v>
      </c>
      <c r="K22" s="87">
        <f>IF(F22&lt;&gt;0,J22*100/F22,"-")</f>
        <v>107.73277162403059</v>
      </c>
    </row>
  </sheetData>
  <mergeCells count="4">
    <mergeCell ref="B5:B6"/>
    <mergeCell ref="C5:F5"/>
    <mergeCell ref="G5:J5"/>
    <mergeCell ref="K5:K6"/>
  </mergeCells>
  <pageMargins left="0.7" right="0.7" top="0.75" bottom="0.75" header="0.3" footer="0.3"/>
  <pageSetup paperSize="9" scale="86" orientation="portrait" verticalDpi="0" r:id="rId1"/>
  <ignoredErrors>
    <ignoredError sqref="F21:F22 F13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DFBE1-3C39-4E24-A8F4-0E51D5EE2857}">
  <dimension ref="A1:K22"/>
  <sheetViews>
    <sheetView showGridLines="0" topLeftCell="B1" zoomScaleNormal="100" workbookViewId="0">
      <selection activeCell="B1" sqref="B1"/>
    </sheetView>
  </sheetViews>
  <sheetFormatPr defaultColWidth="9.21875" defaultRowHeight="13.8" x14ac:dyDescent="0.3"/>
  <cols>
    <col min="1" max="1" width="6" style="38" hidden="1" customWidth="1"/>
    <col min="2" max="2" width="24.88671875" style="38" customWidth="1"/>
    <col min="3" max="3" width="8.21875" style="38" customWidth="1"/>
    <col min="4" max="4" width="9.5546875" style="38" customWidth="1"/>
    <col min="5" max="5" width="8.44140625" style="38" customWidth="1"/>
    <col min="6" max="8" width="9.21875" style="38"/>
    <col min="9" max="9" width="9.21875" style="38" customWidth="1"/>
    <col min="10" max="10" width="11.44140625" style="38" customWidth="1"/>
    <col min="11" max="11" width="11.88671875" style="38" customWidth="1"/>
    <col min="12" max="16384" width="9.21875" style="38"/>
  </cols>
  <sheetData>
    <row r="1" spans="2:11" x14ac:dyDescent="0.3">
      <c r="B1" s="39" t="s">
        <v>47</v>
      </c>
    </row>
    <row r="2" spans="2:11" hidden="1" x14ac:dyDescent="0.3">
      <c r="B2" s="41"/>
      <c r="C2" s="41"/>
      <c r="D2" s="41"/>
      <c r="E2" s="41"/>
      <c r="K2" s="1"/>
    </row>
    <row r="3" spans="2:11" hidden="1" x14ac:dyDescent="0.3"/>
    <row r="4" spans="2:11" ht="25.2" customHeight="1" x14ac:dyDescent="0.3">
      <c r="B4" s="164" t="s">
        <v>94</v>
      </c>
      <c r="C4" s="164"/>
      <c r="D4" s="164"/>
      <c r="E4" s="164"/>
      <c r="F4" s="164"/>
      <c r="G4" s="164"/>
      <c r="H4" s="164"/>
      <c r="I4" s="164"/>
      <c r="J4" s="164"/>
      <c r="K4" s="17" t="s">
        <v>61</v>
      </c>
    </row>
    <row r="5" spans="2:11" x14ac:dyDescent="0.3">
      <c r="B5" s="157" t="s">
        <v>14</v>
      </c>
      <c r="C5" s="159" t="str">
        <f>IF(MID(TEXT(T3_data!A2,"dd.mm.yyyy"),4,2)="12",MID(TEXT(T3_data!A2,"dd.mm.yyyy"),7,4) &amp; ".",MID(TEXT(T3_data!A2,"dd.mm.yyyy"),4,2)&amp;"/"&amp;MID(TEXT(T3_data!A2,"dd.mm.yyyy"),7,4)&amp; ".")</f>
        <v>2025.</v>
      </c>
      <c r="D5" s="160"/>
      <c r="E5" s="160"/>
      <c r="F5" s="161"/>
      <c r="G5" s="159" t="str">
        <f>IF(MID(TEXT(T3_data!A13,"dd.mm.yyyy"),4,2)="12",MID(TEXT(T3_data!A13,"dd.mm.yyyy"),7,4) &amp; ".",MID(TEXT(T3_data!A13,"dd.mm.yyyy"),4,2)&amp;"/"&amp;MID(TEXT(T3_data!A13,"dd.mm.yyyy"),7,4)&amp; ".")</f>
        <v>06/2026.</v>
      </c>
      <c r="H5" s="160"/>
      <c r="I5" s="160"/>
      <c r="J5" s="161"/>
      <c r="K5" s="162" t="str">
        <f>IF(LEN(G5)&gt;5,"Индекс " &amp; MID(G5,1,2) &amp; "-" &amp; MID(G5,4,5) &amp; "/" &amp; C5,"Индекс " &amp; G5 &amp; "/" &amp; C5)</f>
        <v>Индекс 06-2026./2025.</v>
      </c>
    </row>
    <row r="6" spans="2:11" ht="27.6" x14ac:dyDescent="0.3">
      <c r="B6" s="158"/>
      <c r="C6" s="127" t="s">
        <v>33</v>
      </c>
      <c r="D6" s="128" t="s">
        <v>34</v>
      </c>
      <c r="E6" s="128" t="s">
        <v>35</v>
      </c>
      <c r="F6" s="126" t="s">
        <v>9</v>
      </c>
      <c r="G6" s="127" t="s">
        <v>33</v>
      </c>
      <c r="H6" s="128" t="s">
        <v>34</v>
      </c>
      <c r="I6" s="128" t="s">
        <v>35</v>
      </c>
      <c r="J6" s="126" t="s">
        <v>9</v>
      </c>
      <c r="K6" s="163"/>
    </row>
    <row r="7" spans="2:11" x14ac:dyDescent="0.3">
      <c r="B7" s="18" t="s">
        <v>58</v>
      </c>
      <c r="C7" s="42"/>
      <c r="D7" s="43"/>
      <c r="E7" s="43"/>
      <c r="F7" s="44"/>
      <c r="G7" s="42"/>
      <c r="H7" s="43"/>
      <c r="I7" s="43"/>
      <c r="J7" s="44"/>
      <c r="K7" s="43"/>
    </row>
    <row r="8" spans="2:11" ht="12.75" customHeight="1" x14ac:dyDescent="0.3">
      <c r="B8" s="22" t="s">
        <v>15</v>
      </c>
      <c r="C8" s="74">
        <f>ROUND(T3_data!C2,0)</f>
        <v>57</v>
      </c>
      <c r="D8" s="75">
        <f>ROUND(T3_data!D2,0)</f>
        <v>2682</v>
      </c>
      <c r="E8" s="75">
        <f>ROUND(T3_data!E2,0)</f>
        <v>3</v>
      </c>
      <c r="F8" s="76">
        <f>C8+D8+E8</f>
        <v>2742</v>
      </c>
      <c r="G8" s="74">
        <f>ROUND(T3_data!C13,0)</f>
        <v>78</v>
      </c>
      <c r="H8" s="75">
        <f>ROUND(T3_data!D13,0)</f>
        <v>3004</v>
      </c>
      <c r="I8" s="75">
        <f>ROUND(T3_data!E13,0)</f>
        <v>7</v>
      </c>
      <c r="J8" s="76">
        <f>G8+H8+I8</f>
        <v>3089</v>
      </c>
      <c r="K8" s="75">
        <f>IF(F8&lt;&gt;0,J8*100/F8,"-")</f>
        <v>112.65499635302699</v>
      </c>
    </row>
    <row r="9" spans="2:11" ht="17.25" customHeight="1" x14ac:dyDescent="0.3">
      <c r="B9" s="22" t="s">
        <v>62</v>
      </c>
      <c r="C9" s="74">
        <f>ROUND(T3_data!C3,0)</f>
        <v>62</v>
      </c>
      <c r="D9" s="75">
        <f>ROUND(T3_data!D3,0)</f>
        <v>816</v>
      </c>
      <c r="E9" s="75">
        <f>ROUND(T3_data!E3,0)</f>
        <v>1</v>
      </c>
      <c r="F9" s="76">
        <f t="shared" ref="F9:F12" si="0">C9+D9+E9</f>
        <v>879</v>
      </c>
      <c r="G9" s="74">
        <f>ROUND(T3_data!C14,0)</f>
        <v>40</v>
      </c>
      <c r="H9" s="75">
        <f>ROUND(T3_data!D14,0)</f>
        <v>894</v>
      </c>
      <c r="I9" s="75">
        <f>ROUND(T3_data!E14,0)</f>
        <v>2</v>
      </c>
      <c r="J9" s="76">
        <f t="shared" ref="J9:J12" si="1">G9+H9+I9</f>
        <v>936</v>
      </c>
      <c r="K9" s="75">
        <f t="shared" ref="K9:K12" si="2">IF(F9&lt;&gt;0,J9*100/F9,"-")</f>
        <v>106.48464163822526</v>
      </c>
    </row>
    <row r="10" spans="2:11" ht="12.75" customHeight="1" x14ac:dyDescent="0.3">
      <c r="B10" s="22" t="s">
        <v>63</v>
      </c>
      <c r="C10" s="74">
        <f>ROUND(T3_data!C4,0)</f>
        <v>0</v>
      </c>
      <c r="D10" s="75">
        <f>ROUND(T3_data!D4,0)</f>
        <v>130</v>
      </c>
      <c r="E10" s="75">
        <f>ROUND(T3_data!E4,0)</f>
        <v>0</v>
      </c>
      <c r="F10" s="76">
        <f t="shared" si="0"/>
        <v>130</v>
      </c>
      <c r="G10" s="74">
        <f>ROUND(T3_data!C15,0)</f>
        <v>0</v>
      </c>
      <c r="H10" s="75">
        <f>ROUND(T3_data!D15,0)</f>
        <v>115</v>
      </c>
      <c r="I10" s="75">
        <f>ROUND(T3_data!E15,0)</f>
        <v>0</v>
      </c>
      <c r="J10" s="76">
        <f t="shared" si="1"/>
        <v>115</v>
      </c>
      <c r="K10" s="75">
        <f t="shared" si="2"/>
        <v>88.461538461538467</v>
      </c>
    </row>
    <row r="11" spans="2:11" ht="11.25" customHeight="1" x14ac:dyDescent="0.3">
      <c r="B11" s="22" t="s">
        <v>64</v>
      </c>
      <c r="C11" s="74">
        <f>ROUND(T3_data!C5,0)</f>
        <v>9</v>
      </c>
      <c r="D11" s="75">
        <f>ROUND(T3_data!D5,0)</f>
        <v>770</v>
      </c>
      <c r="E11" s="75">
        <f>ROUND(T3_data!E5,0)</f>
        <v>1</v>
      </c>
      <c r="F11" s="76">
        <f t="shared" si="0"/>
        <v>780</v>
      </c>
      <c r="G11" s="74">
        <f>ROUND(T3_data!C16,0)</f>
        <v>6</v>
      </c>
      <c r="H11" s="75">
        <f>ROUND(T3_data!D16,0)</f>
        <v>707</v>
      </c>
      <c r="I11" s="75">
        <f>ROUND(T3_data!E16,0)</f>
        <v>0</v>
      </c>
      <c r="J11" s="76">
        <f t="shared" si="1"/>
        <v>713</v>
      </c>
      <c r="K11" s="75">
        <f t="shared" si="2"/>
        <v>91.410256410256409</v>
      </c>
    </row>
    <row r="12" spans="2:11" x14ac:dyDescent="0.3">
      <c r="B12" s="22" t="s">
        <v>16</v>
      </c>
      <c r="C12" s="74">
        <f>ROUND(T3_data!C6,0)</f>
        <v>0</v>
      </c>
      <c r="D12" s="75">
        <f>ROUND(T3_data!D6,0)</f>
        <v>1</v>
      </c>
      <c r="E12" s="75">
        <f>ROUND(T3_data!E6,0)</f>
        <v>0</v>
      </c>
      <c r="F12" s="76">
        <f t="shared" si="0"/>
        <v>1</v>
      </c>
      <c r="G12" s="74">
        <f>ROUND(T3_data!C17,0)</f>
        <v>0</v>
      </c>
      <c r="H12" s="75">
        <f>ROUND(T3_data!D17,0)</f>
        <v>0</v>
      </c>
      <c r="I12" s="75">
        <f>ROUND(T3_data!E17,0)</f>
        <v>0</v>
      </c>
      <c r="J12" s="76">
        <f t="shared" si="1"/>
        <v>0</v>
      </c>
      <c r="K12" s="75">
        <f t="shared" si="2"/>
        <v>0</v>
      </c>
    </row>
    <row r="13" spans="2:11" x14ac:dyDescent="0.3">
      <c r="B13" s="45" t="s">
        <v>9</v>
      </c>
      <c r="C13" s="77">
        <f>SUM(C7:C12)</f>
        <v>128</v>
      </c>
      <c r="D13" s="78">
        <f t="shared" ref="D13:E13" si="3">SUM(D7:D12)</f>
        <v>4399</v>
      </c>
      <c r="E13" s="78">
        <f t="shared" si="3"/>
        <v>5</v>
      </c>
      <c r="F13" s="79">
        <f>C13+D13+E13</f>
        <v>4532</v>
      </c>
      <c r="G13" s="77">
        <f>SUM(G7:G12)</f>
        <v>124</v>
      </c>
      <c r="H13" s="78">
        <f t="shared" ref="H13:I13" si="4">SUM(H7:H12)</f>
        <v>4720</v>
      </c>
      <c r="I13" s="78">
        <f t="shared" si="4"/>
        <v>9</v>
      </c>
      <c r="J13" s="79">
        <f>G13+H13+I13</f>
        <v>4853</v>
      </c>
      <c r="K13" s="78">
        <f>IF(F13&lt;&gt;0,J13*100/F13,"-")</f>
        <v>107.08296557811121</v>
      </c>
    </row>
    <row r="14" spans="2:11" ht="12" customHeight="1" x14ac:dyDescent="0.3">
      <c r="B14" s="18" t="s">
        <v>59</v>
      </c>
      <c r="C14" s="80"/>
      <c r="D14" s="81"/>
      <c r="E14" s="75"/>
      <c r="F14" s="82"/>
      <c r="G14" s="80"/>
      <c r="H14" s="81"/>
      <c r="I14" s="75"/>
      <c r="J14" s="82">
        <f>2775/168988</f>
        <v>1.6421284351551591E-2</v>
      </c>
      <c r="K14" s="75"/>
    </row>
    <row r="15" spans="2:11" ht="12.75" customHeight="1" x14ac:dyDescent="0.3">
      <c r="B15" s="22" t="s">
        <v>15</v>
      </c>
      <c r="C15" s="74">
        <f>ROUND(T3_data!C7,0)</f>
        <v>109</v>
      </c>
      <c r="D15" s="75">
        <f>ROUND(T3_data!D7,0)</f>
        <v>6483</v>
      </c>
      <c r="E15" s="75">
        <f>ROUND(T3_data!E7,0)</f>
        <v>12</v>
      </c>
      <c r="F15" s="76">
        <f>C15+D15+E15</f>
        <v>6604</v>
      </c>
      <c r="G15" s="74">
        <f>ROUND(T3_data!C18,0)</f>
        <v>85</v>
      </c>
      <c r="H15" s="75">
        <f>ROUND(T3_data!D18,0)</f>
        <v>7090</v>
      </c>
      <c r="I15" s="75">
        <f>ROUND(T3_data!E18,0)</f>
        <v>8</v>
      </c>
      <c r="J15" s="76">
        <f>G15+H15+I15</f>
        <v>7183</v>
      </c>
      <c r="K15" s="75">
        <f>IF(F15&lt;&gt;0,J15*100/F15,"-")</f>
        <v>108.76741368867353</v>
      </c>
    </row>
    <row r="16" spans="2:11" x14ac:dyDescent="0.3">
      <c r="B16" s="22" t="s">
        <v>62</v>
      </c>
      <c r="C16" s="74">
        <f>ROUND(T3_data!C8,0)</f>
        <v>21</v>
      </c>
      <c r="D16" s="75">
        <f>ROUND(T3_data!D8,0)</f>
        <v>1462</v>
      </c>
      <c r="E16" s="75">
        <f>ROUND(T3_data!E8,0)</f>
        <v>3</v>
      </c>
      <c r="F16" s="76">
        <f t="shared" ref="F16:F19" si="5">C16+D16+E16</f>
        <v>1486</v>
      </c>
      <c r="G16" s="74">
        <f>ROUND(T3_data!C19,0)</f>
        <v>9</v>
      </c>
      <c r="H16" s="75">
        <f>ROUND(T3_data!D19,0)</f>
        <v>1589</v>
      </c>
      <c r="I16" s="75">
        <f>ROUND(T3_data!E19,0)</f>
        <v>2</v>
      </c>
      <c r="J16" s="76">
        <f t="shared" ref="J16:J19" si="6">G16+H16+I16</f>
        <v>1600</v>
      </c>
      <c r="K16" s="75">
        <f t="shared" ref="K16:K20" si="7">IF(F16&lt;&gt;0,J16*100/F16,"-")</f>
        <v>107.67160161507402</v>
      </c>
    </row>
    <row r="17" spans="2:11" ht="9.75" customHeight="1" x14ac:dyDescent="0.3">
      <c r="B17" s="22" t="s">
        <v>63</v>
      </c>
      <c r="C17" s="74">
        <f>ROUND(T3_data!C9,0)</f>
        <v>2116</v>
      </c>
      <c r="D17" s="75">
        <f>ROUND(T3_data!D9,0)</f>
        <v>76170</v>
      </c>
      <c r="E17" s="75">
        <f>ROUND(T3_data!E9,0)</f>
        <v>89</v>
      </c>
      <c r="F17" s="76">
        <f t="shared" si="5"/>
        <v>78375</v>
      </c>
      <c r="G17" s="74">
        <f>ROUND(T3_data!C20,0)</f>
        <v>2081</v>
      </c>
      <c r="H17" s="75">
        <f>ROUND(T3_data!D20,0)</f>
        <v>81150</v>
      </c>
      <c r="I17" s="75">
        <f>ROUND(T3_data!E20,0)</f>
        <v>147</v>
      </c>
      <c r="J17" s="76">
        <f t="shared" si="6"/>
        <v>83378</v>
      </c>
      <c r="K17" s="75">
        <f t="shared" si="7"/>
        <v>106.38341307814991</v>
      </c>
    </row>
    <row r="18" spans="2:11" ht="18" customHeight="1" x14ac:dyDescent="0.3">
      <c r="B18" s="22" t="s">
        <v>64</v>
      </c>
      <c r="C18" s="74">
        <f>ROUND(T3_data!C10,0)</f>
        <v>10</v>
      </c>
      <c r="D18" s="75">
        <f>ROUND(T3_data!D10,0)</f>
        <v>573</v>
      </c>
      <c r="E18" s="75">
        <f>ROUND(T3_data!E10,0)</f>
        <v>1</v>
      </c>
      <c r="F18" s="76">
        <f t="shared" si="5"/>
        <v>584</v>
      </c>
      <c r="G18" s="74">
        <f>ROUND(T3_data!C21,0)</f>
        <v>8</v>
      </c>
      <c r="H18" s="75">
        <f>ROUND(T3_data!D21,0)</f>
        <v>500</v>
      </c>
      <c r="I18" s="75">
        <f>ROUND(T3_data!E21,0)</f>
        <v>1</v>
      </c>
      <c r="J18" s="76">
        <f t="shared" si="6"/>
        <v>509</v>
      </c>
      <c r="K18" s="75">
        <f t="shared" si="7"/>
        <v>87.157534246575338</v>
      </c>
    </row>
    <row r="19" spans="2:11" ht="12.75" customHeight="1" x14ac:dyDescent="0.3">
      <c r="B19" s="22" t="s">
        <v>17</v>
      </c>
      <c r="C19" s="74">
        <f>ROUND(T3_data!C11,0)</f>
        <v>1089</v>
      </c>
      <c r="D19" s="75">
        <f>ROUND(T3_data!D11,0)</f>
        <v>89002</v>
      </c>
      <c r="E19" s="75">
        <f>ROUND(T3_data!E11,0)</f>
        <v>185</v>
      </c>
      <c r="F19" s="76">
        <f t="shared" si="5"/>
        <v>90276</v>
      </c>
      <c r="G19" s="74">
        <f>ROUND(T3_data!C22,0)</f>
        <v>1148</v>
      </c>
      <c r="H19" s="75">
        <f>ROUND(T3_data!D22,0)</f>
        <v>91825</v>
      </c>
      <c r="I19" s="75">
        <f>ROUND(T3_data!E22,0)</f>
        <v>127</v>
      </c>
      <c r="J19" s="76">
        <f t="shared" si="6"/>
        <v>93100</v>
      </c>
      <c r="K19" s="75">
        <f t="shared" si="7"/>
        <v>103.12818467809828</v>
      </c>
    </row>
    <row r="20" spans="2:11" x14ac:dyDescent="0.3">
      <c r="B20" s="22" t="s">
        <v>16</v>
      </c>
      <c r="C20" s="74">
        <f>ROUND(T3_data!C12,0)</f>
        <v>4710</v>
      </c>
      <c r="D20" s="75">
        <f>ROUND(T3_data!D12,0)</f>
        <v>76506</v>
      </c>
      <c r="E20" s="75">
        <f>ROUND(T3_data!E12,0)</f>
        <v>189</v>
      </c>
      <c r="F20" s="76">
        <f>C20+D20+E20</f>
        <v>81405</v>
      </c>
      <c r="G20" s="74">
        <f>ROUND(T3_data!C23,0)</f>
        <v>4344</v>
      </c>
      <c r="H20" s="75">
        <f>ROUND(T3_data!D23,0)</f>
        <v>77377</v>
      </c>
      <c r="I20" s="75">
        <f>ROUND(T3_data!E23,0)</f>
        <v>223</v>
      </c>
      <c r="J20" s="76">
        <f>G20+H20+I20</f>
        <v>81944</v>
      </c>
      <c r="K20" s="75">
        <f t="shared" si="7"/>
        <v>100.66212149130888</v>
      </c>
    </row>
    <row r="21" spans="2:11" x14ac:dyDescent="0.3">
      <c r="B21" s="46" t="s">
        <v>9</v>
      </c>
      <c r="C21" s="83">
        <f>SUM(C15:C20)</f>
        <v>8055</v>
      </c>
      <c r="D21" s="84">
        <f t="shared" ref="D21:E21" si="8">SUM(D15:D20)</f>
        <v>250196</v>
      </c>
      <c r="E21" s="84">
        <f t="shared" si="8"/>
        <v>479</v>
      </c>
      <c r="F21" s="85">
        <f>C21+D21+E21</f>
        <v>258730</v>
      </c>
      <c r="G21" s="83">
        <f>SUM(G15:G20)</f>
        <v>7675</v>
      </c>
      <c r="H21" s="84">
        <f t="shared" ref="H21:I21" si="9">SUM(H15:H20)</f>
        <v>259531</v>
      </c>
      <c r="I21" s="84">
        <f t="shared" si="9"/>
        <v>508</v>
      </c>
      <c r="J21" s="85">
        <f>G21+H21+I21</f>
        <v>267714</v>
      </c>
      <c r="K21" s="84">
        <f>IF(F21&lt;&gt;0,J21*100/F21,"-")</f>
        <v>103.47234568855563</v>
      </c>
    </row>
    <row r="22" spans="2:11" ht="14.4" thickBot="1" x14ac:dyDescent="0.35">
      <c r="B22" s="47" t="s">
        <v>60</v>
      </c>
      <c r="C22" s="86">
        <f>C13+C21</f>
        <v>8183</v>
      </c>
      <c r="D22" s="87">
        <f t="shared" ref="D22:E22" si="10">D13+D21</f>
        <v>254595</v>
      </c>
      <c r="E22" s="87">
        <f t="shared" si="10"/>
        <v>484</v>
      </c>
      <c r="F22" s="88">
        <f>C22+D22+E22</f>
        <v>263262</v>
      </c>
      <c r="G22" s="86">
        <f>G13+G21</f>
        <v>7799</v>
      </c>
      <c r="H22" s="87">
        <f t="shared" ref="H22:I22" si="11">H13+H21</f>
        <v>264251</v>
      </c>
      <c r="I22" s="87">
        <f t="shared" si="11"/>
        <v>517</v>
      </c>
      <c r="J22" s="88">
        <f>G22+H22+I22</f>
        <v>272567</v>
      </c>
      <c r="K22" s="87">
        <f>IF(F22&lt;&gt;0,J22*100/F22,"-")</f>
        <v>103.53450175110726</v>
      </c>
    </row>
  </sheetData>
  <mergeCells count="5">
    <mergeCell ref="B5:B6"/>
    <mergeCell ref="C5:F5"/>
    <mergeCell ref="G5:J5"/>
    <mergeCell ref="K5:K6"/>
    <mergeCell ref="B4:J4"/>
  </mergeCells>
  <pageMargins left="0.7" right="0.7" top="0.75" bottom="0.75" header="0.3" footer="0.3"/>
  <pageSetup paperSize="9" scale="82" orientation="portrait" verticalDpi="0" r:id="rId1"/>
  <colBreaks count="1" manualBreakCount="1">
    <brk id="11" max="1048575" man="1"/>
  </colBreaks>
  <ignoredErrors>
    <ignoredError sqref="F13:J14 F21:J22 F15:F20 J15:J20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837D-3021-4BEA-AF3F-B18BBB518E03}">
  <dimension ref="A1:L31"/>
  <sheetViews>
    <sheetView showGridLines="0" topLeftCell="B1" zoomScaleNormal="100" workbookViewId="0">
      <selection activeCell="B4" sqref="B4:B6"/>
    </sheetView>
  </sheetViews>
  <sheetFormatPr defaultColWidth="9.21875" defaultRowHeight="14.4" outlineLevelRow="1" x14ac:dyDescent="0.3"/>
  <cols>
    <col min="1" max="1" width="5.44140625" hidden="1" customWidth="1"/>
    <col min="2" max="2" width="40.6640625" bestFit="1" customWidth="1"/>
    <col min="3" max="10" width="7.77734375" customWidth="1"/>
  </cols>
  <sheetData>
    <row r="1" spans="1:10" x14ac:dyDescent="0.3">
      <c r="B1" s="14" t="s">
        <v>48</v>
      </c>
      <c r="C1" s="14"/>
    </row>
    <row r="2" spans="1:10" ht="15.6" hidden="1" x14ac:dyDescent="0.3">
      <c r="A2" s="2"/>
      <c r="J2" s="3"/>
    </row>
    <row r="3" spans="1:10" ht="15" customHeight="1" x14ac:dyDescent="0.3">
      <c r="A3" s="2"/>
      <c r="B3" s="25" t="s">
        <v>49</v>
      </c>
      <c r="C3" s="25"/>
      <c r="D3" s="25"/>
      <c r="E3" s="25"/>
      <c r="F3" s="25"/>
      <c r="G3" s="25"/>
      <c r="H3" s="25"/>
      <c r="I3" s="25"/>
      <c r="J3" s="17" t="s">
        <v>10</v>
      </c>
    </row>
    <row r="4" spans="1:10" ht="15.6" x14ac:dyDescent="0.3">
      <c r="A4" s="2"/>
      <c r="B4" s="151" t="s">
        <v>5</v>
      </c>
      <c r="C4" s="159" t="str">
        <f>IF(MID(T4_data!A2,5,2)="12",MID(T4_data!A2,1,4) &amp; ".",MID(T4_data!A2,5,2)&amp;"/"&amp;MID(T4_data!A2,1,4)&amp; ".")</f>
        <v>2025.</v>
      </c>
      <c r="D4" s="160"/>
      <c r="E4" s="160"/>
      <c r="F4" s="161"/>
      <c r="G4" s="160" t="str">
        <f>IF(MID(T4_data!A26,5,2)="12",MID(T4_data!A26,1,4) &amp; ".",MID(T4_data!A26,5,2)&amp;"/"&amp;MID(T4_data!A26,1,4)&amp; ".")</f>
        <v>06/2026.</v>
      </c>
      <c r="H4" s="160"/>
      <c r="I4" s="160"/>
      <c r="J4" s="160"/>
    </row>
    <row r="5" spans="1:10" ht="27.6" customHeight="1" x14ac:dyDescent="0.3">
      <c r="A5" s="2"/>
      <c r="B5" s="151"/>
      <c r="C5" s="166" t="s">
        <v>18</v>
      </c>
      <c r="D5" s="167"/>
      <c r="E5" s="168" t="s">
        <v>26</v>
      </c>
      <c r="F5" s="168"/>
      <c r="G5" s="166" t="s">
        <v>18</v>
      </c>
      <c r="H5" s="167"/>
      <c r="I5" s="168" t="s">
        <v>26</v>
      </c>
      <c r="J5" s="168"/>
    </row>
    <row r="6" spans="1:10" ht="12" customHeight="1" x14ac:dyDescent="0.3">
      <c r="A6" s="2"/>
      <c r="B6" s="152"/>
      <c r="C6" s="127" t="s">
        <v>6</v>
      </c>
      <c r="D6" s="126" t="s">
        <v>7</v>
      </c>
      <c r="E6" s="128" t="s">
        <v>6</v>
      </c>
      <c r="F6" s="128" t="s">
        <v>7</v>
      </c>
      <c r="G6" s="127" t="s">
        <v>6</v>
      </c>
      <c r="H6" s="126" t="s">
        <v>7</v>
      </c>
      <c r="I6" s="128" t="s">
        <v>6</v>
      </c>
      <c r="J6" s="128" t="s">
        <v>7</v>
      </c>
    </row>
    <row r="7" spans="1:10" ht="15" customHeight="1" x14ac:dyDescent="0.3">
      <c r="A7" s="2"/>
      <c r="B7" s="129" t="s">
        <v>103</v>
      </c>
      <c r="C7" s="26"/>
      <c r="D7" s="27"/>
      <c r="E7" s="28"/>
      <c r="F7" s="28"/>
      <c r="G7" s="26"/>
      <c r="H7" s="27"/>
      <c r="I7" s="28"/>
      <c r="J7" s="28"/>
    </row>
    <row r="8" spans="1:10" ht="15" customHeight="1" x14ac:dyDescent="0.3">
      <c r="A8" s="2"/>
      <c r="B8" s="29" t="s">
        <v>27</v>
      </c>
      <c r="C8" s="90">
        <f>T4_data!H2</f>
        <v>14.822945000000001</v>
      </c>
      <c r="D8" s="91">
        <f>T4_data!I2</f>
        <v>24.005894000000001</v>
      </c>
      <c r="E8" s="90">
        <f>T4_data!H14</f>
        <v>12.890304</v>
      </c>
      <c r="F8" s="92">
        <f>T4_data!I14</f>
        <v>17.029993000000001</v>
      </c>
      <c r="G8" s="90">
        <f>T4_data!H26</f>
        <v>16.407361999999999</v>
      </c>
      <c r="H8" s="91">
        <f>T4_data!I26</f>
        <v>23.958013999999999</v>
      </c>
      <c r="I8" s="90">
        <f>T4_data!H38</f>
        <v>13.408283000000001</v>
      </c>
      <c r="J8" s="92">
        <f>T4_data!I38</f>
        <v>16.964034999999999</v>
      </c>
    </row>
    <row r="9" spans="1:10" ht="15" customHeight="1" x14ac:dyDescent="0.3">
      <c r="A9" s="2"/>
      <c r="B9" s="29" t="s">
        <v>65</v>
      </c>
      <c r="C9" s="90">
        <f>T4_data!H3</f>
        <v>9.4726300000000005</v>
      </c>
      <c r="D9" s="91">
        <f>T4_data!I3</f>
        <v>24.894062000000002</v>
      </c>
      <c r="E9" s="90">
        <f>T4_data!H15</f>
        <v>14.085732999999999</v>
      </c>
      <c r="F9" s="92">
        <f>T4_data!I15</f>
        <v>18.064402999999999</v>
      </c>
      <c r="G9" s="90">
        <f>T4_data!H27</f>
        <v>8.5939519999999998</v>
      </c>
      <c r="H9" s="91">
        <f>T4_data!I27</f>
        <v>21.386475999999998</v>
      </c>
      <c r="I9" s="90">
        <f>T4_data!H39</f>
        <v>15.989838000000001</v>
      </c>
      <c r="J9" s="92">
        <f>T4_data!I39</f>
        <v>19.884274000000001</v>
      </c>
    </row>
    <row r="10" spans="1:10" ht="15" customHeight="1" x14ac:dyDescent="0.3">
      <c r="A10" s="2"/>
      <c r="B10" s="29" t="s">
        <v>66</v>
      </c>
      <c r="C10" s="90">
        <f>T4_data!H4</f>
        <v>16.710159000000001</v>
      </c>
      <c r="D10" s="91">
        <f>T4_data!I4</f>
        <v>20.972314000000001</v>
      </c>
      <c r="E10" s="90">
        <f>T4_data!H16</f>
        <v>20.675502000000002</v>
      </c>
      <c r="F10" s="92">
        <f>T4_data!I16</f>
        <v>26.719895000000001</v>
      </c>
      <c r="G10" s="90">
        <f>T4_data!H28</f>
        <v>17.277446000000001</v>
      </c>
      <c r="H10" s="91">
        <f>T4_data!I28</f>
        <v>21.789581999999999</v>
      </c>
      <c r="I10" s="90">
        <f>T4_data!H40</f>
        <v>19.639465999999999</v>
      </c>
      <c r="J10" s="92">
        <f>T4_data!I40</f>
        <v>24.904443000000001</v>
      </c>
    </row>
    <row r="11" spans="1:10" ht="15" customHeight="1" x14ac:dyDescent="0.3">
      <c r="A11" s="2"/>
      <c r="B11" s="29" t="s">
        <v>67</v>
      </c>
      <c r="C11" s="90">
        <f>T4_data!H5</f>
        <v>12.157258000000001</v>
      </c>
      <c r="D11" s="91">
        <f>T4_data!I5</f>
        <v>24.784030000000001</v>
      </c>
      <c r="E11" s="90">
        <f>T4_data!H17</f>
        <v>12.992336999999999</v>
      </c>
      <c r="F11" s="92">
        <f>T4_data!I17</f>
        <v>20.868960999999999</v>
      </c>
      <c r="G11" s="90">
        <f>T4_data!H29</f>
        <v>11.433025000000001</v>
      </c>
      <c r="H11" s="91">
        <f>T4_data!I29</f>
        <v>22.568745</v>
      </c>
      <c r="I11" s="90">
        <f>T4_data!H41</f>
        <v>12.644144000000001</v>
      </c>
      <c r="J11" s="92">
        <f>T4_data!I41</f>
        <v>19.944324000000002</v>
      </c>
    </row>
    <row r="12" spans="1:10" ht="15" customHeight="1" x14ac:dyDescent="0.3">
      <c r="A12" s="2"/>
      <c r="B12" s="29" t="s">
        <v>28</v>
      </c>
      <c r="C12" s="90">
        <f>T4_data!H6</f>
        <v>19.581161999999999</v>
      </c>
      <c r="D12" s="91">
        <f>T4_data!I6</f>
        <v>26.307307999999999</v>
      </c>
      <c r="E12" s="90">
        <f>T4_data!H18</f>
        <v>20.57591</v>
      </c>
      <c r="F12" s="92">
        <f>T4_data!I18</f>
        <v>25.803208999999999</v>
      </c>
      <c r="G12" s="90">
        <f>T4_data!H30</f>
        <v>20.194738000000001</v>
      </c>
      <c r="H12" s="91">
        <f>T4_data!I30</f>
        <v>27.401381000000001</v>
      </c>
      <c r="I12" s="90">
        <f>T4_data!H42</f>
        <v>19.885344</v>
      </c>
      <c r="J12" s="92">
        <f>T4_data!I42</f>
        <v>24.354657</v>
      </c>
    </row>
    <row r="13" spans="1:10" ht="15" customHeight="1" x14ac:dyDescent="0.3">
      <c r="A13" s="2"/>
      <c r="B13" s="29" t="s">
        <v>29</v>
      </c>
      <c r="C13" s="90">
        <f>T4_data!H7</f>
        <v>56.766326999999997</v>
      </c>
      <c r="D13" s="91">
        <f>T4_data!I7</f>
        <v>161.40932900000001</v>
      </c>
      <c r="E13" s="90">
        <f>T4_data!H19</f>
        <v>20.588681000000001</v>
      </c>
      <c r="F13" s="92">
        <f>T4_data!I19</f>
        <v>27.641283000000001</v>
      </c>
      <c r="G13" s="90">
        <f>T4_data!H31</f>
        <v>64.760846000000001</v>
      </c>
      <c r="H13" s="91">
        <f>T4_data!I31</f>
        <v>177.27024900000001</v>
      </c>
      <c r="I13" s="90">
        <f>T4_data!H43</f>
        <v>20.233082</v>
      </c>
      <c r="J13" s="92">
        <f>T4_data!I43</f>
        <v>26.888745</v>
      </c>
    </row>
    <row r="14" spans="1:10" ht="15.75" customHeight="1" x14ac:dyDescent="0.3">
      <c r="A14" s="2"/>
      <c r="B14" s="30" t="s">
        <v>104</v>
      </c>
      <c r="C14" s="134">
        <f>T4_data!K2</f>
        <v>42.317803006582757</v>
      </c>
      <c r="D14" s="135">
        <f>T4_data!L2</f>
        <v>114.28822870234747</v>
      </c>
      <c r="E14" s="134">
        <f>T4_data!K14</f>
        <v>20.411837737270112</v>
      </c>
      <c r="F14" s="136">
        <f>T4_data!L14</f>
        <v>26.871268135730109</v>
      </c>
      <c r="G14" s="134">
        <f>T4_data!K26</f>
        <v>48.221222607805231</v>
      </c>
      <c r="H14" s="135">
        <f>T4_data!L26</f>
        <v>125.80699351499145</v>
      </c>
      <c r="I14" s="134">
        <f>T4_data!K38</f>
        <v>19.844637724444102</v>
      </c>
      <c r="J14" s="136">
        <f>T4_data!L38</f>
        <v>25.68714621965988</v>
      </c>
    </row>
    <row r="15" spans="1:10" ht="15" customHeight="1" x14ac:dyDescent="0.3">
      <c r="A15" s="2"/>
      <c r="B15" s="129" t="s">
        <v>30</v>
      </c>
      <c r="C15" s="90"/>
      <c r="D15" s="91"/>
      <c r="E15" s="90"/>
      <c r="F15" s="91"/>
      <c r="G15" s="90"/>
      <c r="H15" s="91"/>
      <c r="I15" s="90"/>
      <c r="J15" s="92"/>
    </row>
    <row r="16" spans="1:10" ht="15" customHeight="1" x14ac:dyDescent="0.3">
      <c r="A16" s="2"/>
      <c r="B16" s="29" t="s">
        <v>27</v>
      </c>
      <c r="C16" s="90">
        <f>T4_data!H8</f>
        <v>18.018324</v>
      </c>
      <c r="D16" s="91">
        <f>T4_data!I8</f>
        <v>20.947983000000001</v>
      </c>
      <c r="E16" s="90">
        <f>T4_data!H20</f>
        <v>12.434381</v>
      </c>
      <c r="F16" s="92">
        <f>T4_data!I20</f>
        <v>14.392007</v>
      </c>
      <c r="G16" s="90">
        <f>T4_data!H32</f>
        <v>18.136541999999999</v>
      </c>
      <c r="H16" s="91">
        <f>T4_data!I32</f>
        <v>20.897379999999998</v>
      </c>
      <c r="I16" s="90">
        <f>T4_data!H44</f>
        <v>12.410605</v>
      </c>
      <c r="J16" s="92">
        <f>T4_data!I44</f>
        <v>14.259736999999999</v>
      </c>
    </row>
    <row r="17" spans="1:12" ht="15" customHeight="1" x14ac:dyDescent="0.3">
      <c r="A17" s="2"/>
      <c r="B17" s="29" t="s">
        <v>65</v>
      </c>
      <c r="C17" s="90">
        <f>T4_data!H9</f>
        <v>17.947369999999999</v>
      </c>
      <c r="D17" s="91">
        <f>T4_data!I9</f>
        <v>20.951506999999999</v>
      </c>
      <c r="E17" s="90">
        <f>T4_data!H21</f>
        <v>12.575555</v>
      </c>
      <c r="F17" s="92">
        <f>T4_data!I21</f>
        <v>14.579784999999999</v>
      </c>
      <c r="G17" s="90">
        <f>T4_data!H33</f>
        <v>18.294854000000001</v>
      </c>
      <c r="H17" s="91">
        <f>T4_data!I33</f>
        <v>21.360368000000001</v>
      </c>
      <c r="I17" s="90">
        <f>T4_data!H45</f>
        <v>12.277207000000001</v>
      </c>
      <c r="J17" s="92">
        <f>T4_data!I45</f>
        <v>14.039465</v>
      </c>
    </row>
    <row r="18" spans="1:12" ht="15" customHeight="1" x14ac:dyDescent="0.3">
      <c r="A18" s="2"/>
      <c r="B18" s="29" t="s">
        <v>66</v>
      </c>
      <c r="C18" s="90">
        <f>T4_data!H10</f>
        <v>17.084139</v>
      </c>
      <c r="D18" s="91">
        <f>T4_data!I10</f>
        <v>19.656766000000001</v>
      </c>
      <c r="E18" s="90">
        <f>T4_data!H22</f>
        <v>18.527439999999999</v>
      </c>
      <c r="F18" s="92">
        <f>T4_data!I22</f>
        <v>21.206399999999999</v>
      </c>
      <c r="G18" s="90">
        <f>T4_data!H34</f>
        <v>17.210577000000001</v>
      </c>
      <c r="H18" s="91">
        <f>T4_data!I34</f>
        <v>19.721406000000002</v>
      </c>
      <c r="I18" s="90">
        <f>T4_data!H46</f>
        <v>17.912146</v>
      </c>
      <c r="J18" s="92">
        <f>T4_data!I46</f>
        <v>20.247173</v>
      </c>
    </row>
    <row r="19" spans="1:12" ht="15" customHeight="1" x14ac:dyDescent="0.3">
      <c r="A19" s="2"/>
      <c r="B19" s="29" t="s">
        <v>67</v>
      </c>
      <c r="C19" s="90">
        <f>T4_data!H11</f>
        <v>19.073271999999999</v>
      </c>
      <c r="D19" s="91">
        <f>T4_data!I11</f>
        <v>22.428173000000001</v>
      </c>
      <c r="E19" s="90">
        <f>T4_data!H23</f>
        <v>13.777404000000001</v>
      </c>
      <c r="F19" s="92">
        <f>T4_data!I23</f>
        <v>15.670555</v>
      </c>
      <c r="G19" s="90">
        <f>T4_data!H35</f>
        <v>19.342545000000001</v>
      </c>
      <c r="H19" s="91">
        <f>T4_data!I35</f>
        <v>22.629687000000001</v>
      </c>
      <c r="I19" s="90">
        <f>T4_data!H47</f>
        <v>13.749214</v>
      </c>
      <c r="J19" s="92">
        <f>T4_data!I47</f>
        <v>15.8705</v>
      </c>
    </row>
    <row r="20" spans="1:12" ht="15" customHeight="1" x14ac:dyDescent="0.3">
      <c r="A20" s="2"/>
      <c r="B20" s="29" t="s">
        <v>28</v>
      </c>
      <c r="C20" s="90">
        <f>T4_data!H12</f>
        <v>19.057884999999999</v>
      </c>
      <c r="D20" s="91">
        <f>T4_data!I12</f>
        <v>22.620633999999999</v>
      </c>
      <c r="E20" s="90">
        <f>T4_data!H24</f>
        <v>19.377469999999999</v>
      </c>
      <c r="F20" s="92">
        <f>T4_data!I24</f>
        <v>22.392876000000001</v>
      </c>
      <c r="G20" s="90">
        <f>T4_data!H36</f>
        <v>20.856881000000001</v>
      </c>
      <c r="H20" s="91">
        <f>T4_data!I36</f>
        <v>24.777826000000001</v>
      </c>
      <c r="I20" s="90">
        <f>T4_data!H48</f>
        <v>19.240286999999999</v>
      </c>
      <c r="J20" s="92">
        <f>T4_data!I48</f>
        <v>22.146049000000001</v>
      </c>
    </row>
    <row r="21" spans="1:12" ht="15" customHeight="1" x14ac:dyDescent="0.3">
      <c r="A21" s="2"/>
      <c r="B21" s="29" t="s">
        <v>29</v>
      </c>
      <c r="C21" s="118">
        <f>T4_data!H13</f>
        <v>21.165085000000001</v>
      </c>
      <c r="D21" s="123">
        <f>T4_data!I13</f>
        <v>28.374905999999999</v>
      </c>
      <c r="E21" s="118">
        <f>T4_data!H25</f>
        <v>20.434397000000001</v>
      </c>
      <c r="F21" s="124">
        <f>T4_data!I25</f>
        <v>24.181144</v>
      </c>
      <c r="G21" s="118">
        <f>T4_data!H37</f>
        <v>22.323608</v>
      </c>
      <c r="H21" s="123">
        <f>T4_data!I37</f>
        <v>30.605384000000001</v>
      </c>
      <c r="I21" s="118">
        <f>T4_data!H49</f>
        <v>20.491781</v>
      </c>
      <c r="J21" s="124">
        <f>T4_data!I49</f>
        <v>24.009557000000001</v>
      </c>
    </row>
    <row r="22" spans="1:12" ht="14.25" customHeight="1" x14ac:dyDescent="0.3">
      <c r="A22" s="2"/>
      <c r="B22" s="30" t="s">
        <v>104</v>
      </c>
      <c r="C22" s="134">
        <f>T4_data!M2</f>
        <v>19.768105628993247</v>
      </c>
      <c r="D22" s="137">
        <f>T4_data!N2</f>
        <v>25.193611880893595</v>
      </c>
      <c r="E22" s="134">
        <f>T4_data!M14</f>
        <v>19.215162992636444</v>
      </c>
      <c r="F22" s="138">
        <f>T4_data!N14</f>
        <v>22.345856104180626</v>
      </c>
      <c r="G22" s="134">
        <f>T4_data!M26</f>
        <v>20.28361451643649</v>
      </c>
      <c r="H22" s="137">
        <f>T4_data!N26</f>
        <v>25.994467212558128</v>
      </c>
      <c r="I22" s="134">
        <f>T4_data!M38</f>
        <v>18.907803879028481</v>
      </c>
      <c r="J22" s="138">
        <f>T4_data!N38</f>
        <v>21.782525768860861</v>
      </c>
    </row>
    <row r="23" spans="1:12" ht="15.75" customHeight="1" thickBot="1" x14ac:dyDescent="0.35">
      <c r="A23" s="2"/>
      <c r="B23" s="31" t="s">
        <v>105</v>
      </c>
      <c r="C23" s="139">
        <f>T4_data!O2</f>
        <v>23.672208964711878</v>
      </c>
      <c r="D23" s="140">
        <f>T4_data!P2</f>
        <v>40.618856171439973</v>
      </c>
      <c r="E23" s="139">
        <f>T4_data!O14</f>
        <v>19.312124994816429</v>
      </c>
      <c r="F23" s="141">
        <f>T4_data!P14</f>
        <v>22.712533025571464</v>
      </c>
      <c r="G23" s="139">
        <f>T4_data!O26</f>
        <v>24.961540116983887</v>
      </c>
      <c r="H23" s="140">
        <f>T4_data!P26</f>
        <v>42.707264189251191</v>
      </c>
      <c r="I23" s="139">
        <f>T4_data!O38</f>
        <v>18.978160154093583</v>
      </c>
      <c r="J23" s="141">
        <f>T4_data!P38</f>
        <v>22.07576298675766</v>
      </c>
    </row>
    <row r="24" spans="1:12" ht="15.6" x14ac:dyDescent="0.3">
      <c r="A24" s="2"/>
    </row>
    <row r="25" spans="1:12" x14ac:dyDescent="0.3">
      <c r="A25" s="36"/>
    </row>
    <row r="26" spans="1:12" hidden="1" outlineLevel="1" x14ac:dyDescent="0.3"/>
    <row r="27" spans="1:12" hidden="1" outlineLevel="1" x14ac:dyDescent="0.3">
      <c r="B27" s="165" t="s">
        <v>95</v>
      </c>
      <c r="C27" s="165"/>
      <c r="D27" s="165"/>
      <c r="E27" s="165"/>
      <c r="F27" s="165"/>
      <c r="G27" s="165"/>
      <c r="H27" s="165"/>
      <c r="I27" s="165"/>
      <c r="J27" s="165"/>
      <c r="K27" s="119">
        <f>IF(COUNTIF(C28:J30,"Грешка")=0,0,COUNTIF(C28:J30,"Грешка"))</f>
        <v>0</v>
      </c>
      <c r="L27" s="120" t="s">
        <v>96</v>
      </c>
    </row>
    <row r="28" spans="1:12" hidden="1" outlineLevel="1" x14ac:dyDescent="0.3">
      <c r="B28" s="121" t="s">
        <v>97</v>
      </c>
      <c r="C28" s="122" t="str">
        <f>IF(OR(C14&gt;MAX(C8:C13),C14&lt;MIN(C8:C13)),"Грешка", "ок")</f>
        <v>ок</v>
      </c>
      <c r="D28" s="122" t="str">
        <f t="shared" ref="D28:I28" si="0">IF(OR(D14&gt;MAX(D8:D13),D14&lt;MIN(D8:D13)),"Грешка", "ок")</f>
        <v>ок</v>
      </c>
      <c r="E28" s="122" t="str">
        <f t="shared" si="0"/>
        <v>ок</v>
      </c>
      <c r="F28" s="122" t="str">
        <f t="shared" si="0"/>
        <v>ок</v>
      </c>
      <c r="G28" s="122" t="str">
        <f t="shared" si="0"/>
        <v>ок</v>
      </c>
      <c r="H28" s="122" t="str">
        <f t="shared" si="0"/>
        <v>ок</v>
      </c>
      <c r="I28" s="122" t="str">
        <f t="shared" si="0"/>
        <v>ок</v>
      </c>
      <c r="J28" s="122" t="str">
        <f>IF(OR(J14&gt;MAX(J8:J13),J14&lt;MIN(J8:J13)),"Грешка", "ок")</f>
        <v>ок</v>
      </c>
      <c r="K28" s="122"/>
      <c r="L28" s="122"/>
    </row>
    <row r="29" spans="1:12" hidden="1" outlineLevel="1" x14ac:dyDescent="0.3">
      <c r="B29" s="121" t="s">
        <v>98</v>
      </c>
      <c r="C29" s="122" t="str">
        <f>IF(OR(C22&gt;MAX(C16:C21),C22&lt;MIN(C16:C21)),"Грешка", "ок")</f>
        <v>ок</v>
      </c>
      <c r="D29" s="122" t="str">
        <f t="shared" ref="D29:I29" si="1">IF(OR(D22&gt;MAX(D16:D21),D22&lt;MIN(D16:D21)),"Грешка", "ок")</f>
        <v>ок</v>
      </c>
      <c r="E29" s="122" t="str">
        <f t="shared" si="1"/>
        <v>ок</v>
      </c>
      <c r="F29" s="122" t="str">
        <f t="shared" si="1"/>
        <v>ок</v>
      </c>
      <c r="G29" s="122" t="str">
        <f t="shared" si="1"/>
        <v>ок</v>
      </c>
      <c r="H29" s="122" t="str">
        <f t="shared" si="1"/>
        <v>ок</v>
      </c>
      <c r="I29" s="122" t="str">
        <f t="shared" si="1"/>
        <v>ок</v>
      </c>
      <c r="J29" s="122" t="str">
        <f>IF(OR(J22&gt;MAX(J16:J21),J22&lt;MIN(J16:J21)),"Грешка", "ок")</f>
        <v>ок</v>
      </c>
      <c r="K29" s="122"/>
      <c r="L29" s="122"/>
    </row>
    <row r="30" spans="1:12" hidden="1" outlineLevel="1" x14ac:dyDescent="0.3">
      <c r="B30" s="121" t="s">
        <v>99</v>
      </c>
      <c r="C30" s="122" t="str">
        <f>IF(OR(C23&gt;MAX(C14,C22),C23&lt;MIN(C14,C22)),"Грешка", "ок")</f>
        <v>ок</v>
      </c>
      <c r="D30" s="122" t="str">
        <f t="shared" ref="D30:I30" si="2">IF(OR(D23&gt;MAX(D14,D22),D23&lt;MIN(D14,D22)),"Грешка", "ок")</f>
        <v>ок</v>
      </c>
      <c r="E30" s="122" t="str">
        <f t="shared" si="2"/>
        <v>ок</v>
      </c>
      <c r="F30" s="122" t="str">
        <f t="shared" si="2"/>
        <v>ок</v>
      </c>
      <c r="G30" s="122" t="str">
        <f t="shared" si="2"/>
        <v>ок</v>
      </c>
      <c r="H30" s="122" t="str">
        <f t="shared" si="2"/>
        <v>ок</v>
      </c>
      <c r="I30" s="122" t="str">
        <f t="shared" si="2"/>
        <v>ок</v>
      </c>
      <c r="J30" s="122" t="str">
        <f>IF(OR(J23&gt;MAX(J14,J22),J23&lt;MIN(J14,J22)),"Грешка", "ок")</f>
        <v>ок</v>
      </c>
      <c r="K30" s="122"/>
      <c r="L30" s="122"/>
    </row>
    <row r="31" spans="1:12" collapsed="1" x14ac:dyDescent="0.3"/>
  </sheetData>
  <mergeCells count="8">
    <mergeCell ref="B27:J27"/>
    <mergeCell ref="B4:B6"/>
    <mergeCell ref="C4:F4"/>
    <mergeCell ref="G4:J4"/>
    <mergeCell ref="C5:D5"/>
    <mergeCell ref="E5:F5"/>
    <mergeCell ref="G5:H5"/>
    <mergeCell ref="I5:J5"/>
  </mergeCells>
  <conditionalFormatting sqref="C8:C23">
    <cfRule type="cellIs" dxfId="10" priority="4" operator="greaterThan">
      <formula>D8</formula>
    </cfRule>
  </conditionalFormatting>
  <conditionalFormatting sqref="C28:J30">
    <cfRule type="containsText" dxfId="9" priority="26" operator="containsText" text="Грешка">
      <formula>NOT(ISERROR(SEARCH("Грешка",C28)))</formula>
    </cfRule>
    <cfRule type="containsText" dxfId="8" priority="27" operator="containsText" text="ок">
      <formula>NOT(ISERROR(SEARCH("ок",C28)))</formula>
    </cfRule>
  </conditionalFormatting>
  <conditionalFormatting sqref="E8:E23">
    <cfRule type="cellIs" dxfId="7" priority="3" operator="greaterThan">
      <formula>F8</formula>
    </cfRule>
  </conditionalFormatting>
  <conditionalFormatting sqref="G8:G23">
    <cfRule type="cellIs" dxfId="6" priority="2" operator="greaterThan">
      <formula>H8</formula>
    </cfRule>
  </conditionalFormatting>
  <conditionalFormatting sqref="I8:I23">
    <cfRule type="cellIs" dxfId="5" priority="1" operator="greaterThan">
      <formula>J8</formula>
    </cfRule>
  </conditionalFormatting>
  <conditionalFormatting sqref="K27">
    <cfRule type="cellIs" dxfId="4" priority="25" operator="greaterThan">
      <formula>0</formula>
    </cfRule>
  </conditionalFormatting>
  <pageMargins left="0.7" right="0.7" top="0.75" bottom="0.75" header="0.3" footer="0.3"/>
  <pageSetup paperSize="9" scale="7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D636F-8469-45FA-8652-5D01FDA5B07F}">
  <dimension ref="A1:F20"/>
  <sheetViews>
    <sheetView showGridLines="0" zoomScaleNormal="100" workbookViewId="0">
      <selection activeCell="A4" sqref="A4:A5"/>
    </sheetView>
  </sheetViews>
  <sheetFormatPr defaultColWidth="9.21875" defaultRowHeight="13.8" x14ac:dyDescent="0.3"/>
  <cols>
    <col min="1" max="1" width="38.77734375" style="38" customWidth="1"/>
    <col min="2" max="2" width="8.77734375" style="38" bestFit="1" customWidth="1"/>
    <col min="3" max="3" width="6.21875" style="38" bestFit="1" customWidth="1"/>
    <col min="4" max="4" width="8.77734375" style="38" bestFit="1" customWidth="1"/>
    <col min="5" max="5" width="6.21875" style="38" bestFit="1" customWidth="1"/>
    <col min="6" max="6" width="10.77734375" style="38" customWidth="1"/>
    <col min="7" max="16384" width="9.21875" style="38"/>
  </cols>
  <sheetData>
    <row r="1" spans="1:6" x14ac:dyDescent="0.3">
      <c r="A1" s="39" t="s">
        <v>45</v>
      </c>
    </row>
    <row r="2" spans="1:6" hidden="1" x14ac:dyDescent="0.3"/>
    <row r="3" spans="1:6" x14ac:dyDescent="0.3">
      <c r="A3" s="25" t="s">
        <v>101</v>
      </c>
      <c r="B3" s="25"/>
      <c r="C3" s="25"/>
      <c r="D3" s="25"/>
      <c r="E3" s="25"/>
      <c r="F3" s="17" t="s">
        <v>61</v>
      </c>
    </row>
    <row r="4" spans="1:6" x14ac:dyDescent="0.3">
      <c r="A4" s="142" t="s">
        <v>5</v>
      </c>
      <c r="B4" s="144" t="str">
        <f>IF(MID(TEXT(T5_data!A1,"dd.mm.yyyy"),4,2)="12",MID(TEXT(T5_data!A1,"dd.mm.yyyy"),7,4) &amp; ".",MID(TEXT(T5_data!A1,"dd.mm.yyyy"),4,2)&amp;"/"&amp;MID(TEXT(T5_data!A1,"dd.mm.yyyy"),7,4)&amp; ".")</f>
        <v>06/2025.</v>
      </c>
      <c r="C4" s="145"/>
      <c r="D4" s="144" t="str">
        <f>IF(MID(TEXT(T5_data!B1,"dd.mm.yyyy"),4,2)="12",MID(TEXT(T5_data!B1,"dd.mm.yyyy"),7,4) &amp; ".",MID(TEXT(T5_data!B1,"dd.mm.yyyy"),4,2)&amp;"/"&amp;MID(TEXT(T5_data!B1,"dd.mm.yyyy"),7,4)&amp; ".")</f>
        <v>06/2026.</v>
      </c>
      <c r="E4" s="145"/>
      <c r="F4" s="146" t="str">
        <f>IF(LEN(D4)&gt;5,"Индекс " &amp; MID(D4,1,2) &amp; "-" &amp; MID(D4,4,5) &amp; "/" &amp; B4,"Индекс " &amp; D4 &amp; "/" &amp; B4)</f>
        <v>Индекс 06-2026./06/2025.</v>
      </c>
    </row>
    <row r="5" spans="1:6" x14ac:dyDescent="0.3">
      <c r="A5" s="143"/>
      <c r="B5" s="131" t="s">
        <v>8</v>
      </c>
      <c r="C5" s="130" t="s">
        <v>10</v>
      </c>
      <c r="D5" s="131" t="s">
        <v>8</v>
      </c>
      <c r="E5" s="130" t="s">
        <v>10</v>
      </c>
      <c r="F5" s="147"/>
    </row>
    <row r="6" spans="1:6" x14ac:dyDescent="0.3">
      <c r="A6" s="132" t="s">
        <v>37</v>
      </c>
      <c r="B6" s="66"/>
      <c r="C6" s="68"/>
      <c r="D6" s="66"/>
      <c r="E6" s="68"/>
      <c r="F6" s="67"/>
    </row>
    <row r="7" spans="1:6" x14ac:dyDescent="0.3">
      <c r="A7" s="69" t="s">
        <v>2</v>
      </c>
      <c r="B7" s="93">
        <f>ROUND(T5_data!A3,0)</f>
        <v>77957</v>
      </c>
      <c r="C7" s="95">
        <f>IF(B$10&lt;&gt;0,ROUND(B7*100/B$10,0),"-")</f>
        <v>98</v>
      </c>
      <c r="D7" s="93">
        <f>ROUND(T5_data!B3,0)</f>
        <v>94242</v>
      </c>
      <c r="E7" s="95">
        <f>IF(D$10&lt;&gt;0,ROUND(D7*100/D$10,0),"-")</f>
        <v>98</v>
      </c>
      <c r="F7" s="94">
        <f>IF(B7&lt;&gt;0,D7*100/B7,"-")</f>
        <v>120.88972125659018</v>
      </c>
    </row>
    <row r="8" spans="1:6" x14ac:dyDescent="0.3">
      <c r="A8" s="69" t="s">
        <v>3</v>
      </c>
      <c r="B8" s="93">
        <f>ROUND(T5_data!A4,0)</f>
        <v>945</v>
      </c>
      <c r="C8" s="95">
        <f>IF(B$10&lt;&gt;0,ROUND(B8*100/B$10,0),"-")</f>
        <v>1</v>
      </c>
      <c r="D8" s="93">
        <f>ROUND(T5_data!B4,0)</f>
        <v>927</v>
      </c>
      <c r="E8" s="95">
        <f>IF(D$10&lt;&gt;0,ROUND(D8*100/D$10,0),"-")</f>
        <v>1</v>
      </c>
      <c r="F8" s="94">
        <f t="shared" ref="F8:F9" si="0">IF(B8&lt;&gt;0,D8*100/B8,"-")</f>
        <v>98.095238095238102</v>
      </c>
    </row>
    <row r="9" spans="1:6" x14ac:dyDescent="0.3">
      <c r="A9" s="69" t="s">
        <v>92</v>
      </c>
      <c r="B9" s="93">
        <f>ROUND(T5_data!A5,0)</f>
        <v>660</v>
      </c>
      <c r="C9" s="95">
        <f>IF(B$10&lt;&gt;0,ROUND(B9*100/B$10,0),"-")</f>
        <v>1</v>
      </c>
      <c r="D9" s="93">
        <f>ROUND(T5_data!B5,0)</f>
        <v>877</v>
      </c>
      <c r="E9" s="95">
        <f>IF(D$10&lt;&gt;0,ROUND(D9*100/D$10,0),"-")</f>
        <v>1</v>
      </c>
      <c r="F9" s="94">
        <f t="shared" si="0"/>
        <v>132.87878787878788</v>
      </c>
    </row>
    <row r="10" spans="1:6" x14ac:dyDescent="0.3">
      <c r="A10" s="70" t="s">
        <v>38</v>
      </c>
      <c r="B10" s="96">
        <f>B7+B8+B9</f>
        <v>79562</v>
      </c>
      <c r="C10" s="98">
        <f>SUM(C7:C9)</f>
        <v>100</v>
      </c>
      <c r="D10" s="96">
        <f>D7+D8+D9</f>
        <v>96046</v>
      </c>
      <c r="E10" s="98">
        <f>SUM(E7:E9)</f>
        <v>100</v>
      </c>
      <c r="F10" s="97">
        <f>IF(B10&lt;&gt;0,D10*100/B10,"-")</f>
        <v>120.71843342299087</v>
      </c>
    </row>
    <row r="11" spans="1:6" x14ac:dyDescent="0.3">
      <c r="A11" s="132" t="s">
        <v>31</v>
      </c>
      <c r="B11" s="99"/>
      <c r="C11" s="100"/>
      <c r="D11" s="99"/>
      <c r="E11" s="100"/>
      <c r="F11" s="94"/>
    </row>
    <row r="12" spans="1:6" x14ac:dyDescent="0.3">
      <c r="A12" s="69" t="s">
        <v>4</v>
      </c>
      <c r="B12" s="93">
        <f>ROUND(T5_data!A6,0)</f>
        <v>16649</v>
      </c>
      <c r="C12" s="95">
        <f>IF(B$16&lt;&gt;0,ROUND(B12*100/B$16,0),"-")-1</f>
        <v>28</v>
      </c>
      <c r="D12" s="93">
        <f>ROUND(T5_data!B6,0)</f>
        <v>20440</v>
      </c>
      <c r="E12" s="95">
        <f>IF(D$16&lt;&gt;0,ROUND(D12*100/D$16,0),"-")</f>
        <v>30</v>
      </c>
      <c r="F12" s="94">
        <f t="shared" ref="F12:F19" si="1">IF(B12&lt;&gt;0,D12*100/B12,"-")</f>
        <v>122.7701363445252</v>
      </c>
    </row>
    <row r="13" spans="1:6" x14ac:dyDescent="0.3">
      <c r="A13" s="69" t="s">
        <v>32</v>
      </c>
      <c r="B13" s="93">
        <f>ROUND(T5_data!A7,0)</f>
        <v>34690</v>
      </c>
      <c r="C13" s="95">
        <f>IF(B$16&lt;&gt;0,ROUND(B13*100/B$16,0),"-")</f>
        <v>60</v>
      </c>
      <c r="D13" s="93">
        <f>ROUND(T5_data!B7,0)</f>
        <v>40249</v>
      </c>
      <c r="E13" s="95">
        <f>IF(D$16&lt;&gt;0,ROUND(D13*100/D$16,0),"-")</f>
        <v>59</v>
      </c>
      <c r="F13" s="94">
        <f t="shared" si="1"/>
        <v>116.02479100605362</v>
      </c>
    </row>
    <row r="14" spans="1:6" ht="27.6" x14ac:dyDescent="0.3">
      <c r="A14" s="69" t="s">
        <v>68</v>
      </c>
      <c r="B14" s="93">
        <f>ROUND(T5_data!A8,0)</f>
        <v>6271</v>
      </c>
      <c r="C14" s="95">
        <f>IF(B$16&lt;&gt;0,ROUND(B14*100/B$16,0),"-")</f>
        <v>11</v>
      </c>
      <c r="D14" s="93">
        <f>ROUND(T5_data!B8,0)</f>
        <v>7060</v>
      </c>
      <c r="E14" s="95">
        <f>IF(D$16&lt;&gt;0,ROUND(D14*100/D$16,0),"-")</f>
        <v>10</v>
      </c>
      <c r="F14" s="94">
        <f t="shared" si="1"/>
        <v>112.58172540264711</v>
      </c>
    </row>
    <row r="15" spans="1:6" x14ac:dyDescent="0.3">
      <c r="A15" s="69" t="s">
        <v>93</v>
      </c>
      <c r="B15" s="93">
        <f>ROUND(T5_data!A9,0)</f>
        <v>515</v>
      </c>
      <c r="C15" s="95">
        <f>IF(B$16&lt;&gt;0,ROUND(B15*100/B$16,0),"-")</f>
        <v>1</v>
      </c>
      <c r="D15" s="93">
        <f>ROUND(T5_data!B9,0)</f>
        <v>589</v>
      </c>
      <c r="E15" s="95">
        <f>IF(D$16&lt;&gt;0,ROUND(D15*100/D$16,0),"-")</f>
        <v>1</v>
      </c>
      <c r="F15" s="94">
        <f t="shared" si="1"/>
        <v>114.36893203883496</v>
      </c>
    </row>
    <row r="16" spans="1:6" x14ac:dyDescent="0.3">
      <c r="A16" s="70" t="s">
        <v>39</v>
      </c>
      <c r="B16" s="96">
        <f>SUM(B12:B15)</f>
        <v>58125</v>
      </c>
      <c r="C16" s="98">
        <f>SUM(C12:C15)</f>
        <v>100</v>
      </c>
      <c r="D16" s="96">
        <f>SUM(D12:D15)</f>
        <v>68338</v>
      </c>
      <c r="E16" s="98">
        <f>SUM(E12:E15)</f>
        <v>100</v>
      </c>
      <c r="F16" s="97">
        <f t="shared" si="1"/>
        <v>117.57075268817205</v>
      </c>
    </row>
    <row r="17" spans="1:6" ht="27.6" x14ac:dyDescent="0.3">
      <c r="A17" s="133" t="s">
        <v>106</v>
      </c>
      <c r="B17" s="93">
        <f>B10-B16</f>
        <v>21437</v>
      </c>
      <c r="C17" s="95"/>
      <c r="D17" s="93">
        <f>D10-D16</f>
        <v>27708</v>
      </c>
      <c r="E17" s="95"/>
      <c r="F17" s="94">
        <f t="shared" si="1"/>
        <v>129.25316042356673</v>
      </c>
    </row>
    <row r="18" spans="1:6" x14ac:dyDescent="0.3">
      <c r="A18" s="69" t="s">
        <v>40</v>
      </c>
      <c r="B18" s="101">
        <f>ROUND(T5_data!A10,0)</f>
        <v>0</v>
      </c>
      <c r="C18" s="95"/>
      <c r="D18" s="101">
        <f>ROUND(T5_data!B10,0)</f>
        <v>58</v>
      </c>
      <c r="E18" s="95"/>
      <c r="F18" s="94" t="str">
        <f t="shared" si="1"/>
        <v>-</v>
      </c>
    </row>
    <row r="19" spans="1:6" ht="14.4" thickBot="1" x14ac:dyDescent="0.35">
      <c r="A19" s="71" t="s">
        <v>107</v>
      </c>
      <c r="B19" s="102">
        <f>B17-B18</f>
        <v>21437</v>
      </c>
      <c r="C19" s="104"/>
      <c r="D19" s="102">
        <f>D17-D18</f>
        <v>27650</v>
      </c>
      <c r="E19" s="104"/>
      <c r="F19" s="103">
        <f t="shared" si="1"/>
        <v>128.98260017726361</v>
      </c>
    </row>
    <row r="20" spans="1:6" x14ac:dyDescent="0.3">
      <c r="A20" s="38" t="s">
        <v>69</v>
      </c>
    </row>
  </sheetData>
  <mergeCells count="4">
    <mergeCell ref="A4:A5"/>
    <mergeCell ref="B4:C4"/>
    <mergeCell ref="D4:E4"/>
    <mergeCell ref="F4:F5"/>
  </mergeCells>
  <conditionalFormatting sqref="C10">
    <cfRule type="cellIs" dxfId="3" priority="4" operator="notEqual">
      <formula>100</formula>
    </cfRule>
  </conditionalFormatting>
  <conditionalFormatting sqref="C16">
    <cfRule type="cellIs" dxfId="2" priority="3" operator="notEqual">
      <formula>100</formula>
    </cfRule>
  </conditionalFormatting>
  <conditionalFormatting sqref="E10">
    <cfRule type="cellIs" dxfId="1" priority="1" operator="notEqual">
      <formula>100</formula>
    </cfRule>
  </conditionalFormatting>
  <conditionalFormatting sqref="E16">
    <cfRule type="cellIs" dxfId="0" priority="2" operator="notEqual">
      <formula>100</formula>
    </cfRule>
  </conditionalFormatting>
  <pageMargins left="0.7" right="0.7" top="0.75" bottom="0.75" header="0.3" footer="0.3"/>
  <pageSetup paperSize="9" scale="82" orientation="portrait" verticalDpi="0" r:id="rId1"/>
  <colBreaks count="1" manualBreakCount="1">
    <brk id="6" max="1048575" man="1"/>
  </colBreaks>
  <ignoredErrors>
    <ignoredError sqref="D7:E17 C10 D19:E19 E18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EF615-0FE8-4C01-9CF0-DD724E4229F0}">
  <sheetPr>
    <tabColor theme="8" tint="-0.249977111117893"/>
  </sheetPr>
  <dimension ref="A1:N33"/>
  <sheetViews>
    <sheetView workbookViewId="0"/>
  </sheetViews>
  <sheetFormatPr defaultColWidth="9.21875" defaultRowHeight="14.4" x14ac:dyDescent="0.3"/>
  <cols>
    <col min="1" max="2" width="13.44140625" style="52" customWidth="1"/>
    <col min="3" max="4" width="13.44140625" customWidth="1"/>
    <col min="5" max="14" width="11.21875" customWidth="1"/>
  </cols>
  <sheetData>
    <row r="1" spans="1:14" s="50" customFormat="1" ht="28.8" x14ac:dyDescent="0.3">
      <c r="A1" s="48" t="s">
        <v>108</v>
      </c>
      <c r="B1" s="48" t="s">
        <v>109</v>
      </c>
      <c r="C1" s="49"/>
      <c r="D1" s="49"/>
    </row>
    <row r="2" spans="1:14" x14ac:dyDescent="0.3">
      <c r="A2" s="51" t="s">
        <v>110</v>
      </c>
      <c r="B2" s="52" t="s">
        <v>110</v>
      </c>
      <c r="C2" s="53"/>
      <c r="D2" s="53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x14ac:dyDescent="0.3">
      <c r="A3" s="55">
        <v>52093</v>
      </c>
      <c r="B3" s="55">
        <v>84314</v>
      </c>
      <c r="C3" s="56"/>
      <c r="D3" s="56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x14ac:dyDescent="0.3">
      <c r="A4" s="55">
        <v>12603</v>
      </c>
      <c r="B4" s="55">
        <v>6553</v>
      </c>
      <c r="C4" s="56"/>
      <c r="D4" s="56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x14ac:dyDescent="0.3">
      <c r="A5" s="55">
        <v>787596</v>
      </c>
      <c r="B5" s="55">
        <v>848499</v>
      </c>
      <c r="C5" s="56"/>
      <c r="D5" s="56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x14ac:dyDescent="0.3">
      <c r="A6" s="55">
        <v>11627</v>
      </c>
      <c r="B6" s="55">
        <v>12750</v>
      </c>
      <c r="C6" s="56"/>
      <c r="D6" s="56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x14ac:dyDescent="0.3">
      <c r="A7" s="55">
        <v>3181</v>
      </c>
      <c r="B7" s="55">
        <v>3311</v>
      </c>
      <c r="C7" s="56"/>
      <c r="D7" s="56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5">
        <v>20902</v>
      </c>
      <c r="B8" s="55">
        <v>24502</v>
      </c>
      <c r="C8" s="56"/>
      <c r="D8" s="56"/>
    </row>
    <row r="9" spans="1:14" x14ac:dyDescent="0.3">
      <c r="A9" s="55">
        <v>7767</v>
      </c>
      <c r="B9" s="55">
        <v>10375</v>
      </c>
      <c r="C9" s="56"/>
      <c r="D9" s="56"/>
    </row>
    <row r="10" spans="1:14" x14ac:dyDescent="0.3">
      <c r="A10" s="55">
        <v>1968</v>
      </c>
      <c r="B10" s="55">
        <v>2403</v>
      </c>
      <c r="C10" s="56"/>
      <c r="D10" s="56"/>
    </row>
    <row r="11" spans="1:14" x14ac:dyDescent="0.3">
      <c r="A11" s="55">
        <v>588629</v>
      </c>
      <c r="B11" s="55">
        <v>648537</v>
      </c>
      <c r="C11" s="56"/>
      <c r="D11" s="56"/>
    </row>
    <row r="12" spans="1:14" x14ac:dyDescent="0.3">
      <c r="A12" s="55">
        <v>79473</v>
      </c>
      <c r="B12" s="55">
        <v>84999</v>
      </c>
      <c r="C12" s="56"/>
      <c r="D12" s="56"/>
    </row>
    <row r="13" spans="1:14" x14ac:dyDescent="0.3">
      <c r="A13" s="55">
        <v>210165</v>
      </c>
      <c r="B13" s="55">
        <v>233615</v>
      </c>
      <c r="C13" s="56"/>
      <c r="D13" s="56"/>
    </row>
    <row r="14" spans="1:14" x14ac:dyDescent="0.3">
      <c r="A14" s="55">
        <v>120904</v>
      </c>
      <c r="B14" s="55">
        <v>134084</v>
      </c>
      <c r="C14" s="56"/>
      <c r="D14" s="56"/>
    </row>
    <row r="15" spans="1:14" x14ac:dyDescent="0.3">
      <c r="A15" s="55"/>
      <c r="B15" s="55"/>
      <c r="C15" s="56"/>
      <c r="D15" s="56"/>
    </row>
    <row r="16" spans="1:14" x14ac:dyDescent="0.3">
      <c r="A16" s="55"/>
      <c r="B16" s="55"/>
      <c r="C16" s="56"/>
      <c r="D16" s="56"/>
    </row>
    <row r="17" spans="1:4" x14ac:dyDescent="0.3">
      <c r="A17" s="55"/>
      <c r="B17" s="55"/>
      <c r="C17" s="56"/>
      <c r="D17" s="56"/>
    </row>
    <row r="18" spans="1:4" x14ac:dyDescent="0.3">
      <c r="A18" s="55"/>
      <c r="B18" s="55"/>
      <c r="C18" s="56"/>
      <c r="D18" s="56"/>
    </row>
    <row r="19" spans="1:4" x14ac:dyDescent="0.3">
      <c r="A19" s="55"/>
      <c r="B19" s="55"/>
      <c r="C19" s="56"/>
      <c r="D19" s="56"/>
    </row>
    <row r="20" spans="1:4" x14ac:dyDescent="0.3">
      <c r="A20" s="55"/>
      <c r="B20" s="55"/>
      <c r="C20" s="56"/>
      <c r="D20" s="56"/>
    </row>
    <row r="21" spans="1:4" x14ac:dyDescent="0.3">
      <c r="A21" s="55"/>
      <c r="B21" s="55"/>
      <c r="C21" s="56"/>
      <c r="D21" s="56"/>
    </row>
    <row r="22" spans="1:4" x14ac:dyDescent="0.3">
      <c r="A22" s="55"/>
      <c r="B22" s="55"/>
      <c r="C22" s="56"/>
      <c r="D22" s="56"/>
    </row>
    <row r="23" spans="1:4" x14ac:dyDescent="0.3">
      <c r="A23" s="55"/>
      <c r="B23" s="55"/>
      <c r="C23" s="56"/>
      <c r="D23" s="56"/>
    </row>
    <row r="24" spans="1:4" x14ac:dyDescent="0.3">
      <c r="A24" s="57"/>
      <c r="B24" s="57"/>
      <c r="C24" s="54"/>
      <c r="D24" s="54"/>
    </row>
    <row r="25" spans="1:4" x14ac:dyDescent="0.3">
      <c r="A25" s="57"/>
      <c r="B25" s="57"/>
      <c r="C25" s="54"/>
      <c r="D25" s="54"/>
    </row>
    <row r="26" spans="1:4" x14ac:dyDescent="0.3">
      <c r="A26" s="57"/>
      <c r="B26" s="57"/>
      <c r="C26" s="54"/>
      <c r="D26" s="54"/>
    </row>
    <row r="27" spans="1:4" x14ac:dyDescent="0.3">
      <c r="A27" s="57"/>
      <c r="B27" s="57"/>
      <c r="C27" s="54"/>
      <c r="D27" s="54"/>
    </row>
    <row r="28" spans="1:4" x14ac:dyDescent="0.3">
      <c r="A28" s="57"/>
      <c r="B28" s="57"/>
      <c r="C28" s="54"/>
      <c r="D28" s="54"/>
    </row>
    <row r="29" spans="1:4" x14ac:dyDescent="0.3">
      <c r="A29" s="57"/>
      <c r="B29" s="57"/>
      <c r="C29" s="54"/>
      <c r="D29" s="54"/>
    </row>
    <row r="30" spans="1:4" x14ac:dyDescent="0.3">
      <c r="A30" s="57"/>
      <c r="B30" s="57"/>
      <c r="C30" s="54"/>
      <c r="D30" s="54"/>
    </row>
    <row r="31" spans="1:4" x14ac:dyDescent="0.3">
      <c r="A31" s="57"/>
      <c r="B31" s="57"/>
      <c r="C31" s="54"/>
      <c r="D31" s="54"/>
    </row>
    <row r="32" spans="1:4" x14ac:dyDescent="0.3">
      <c r="A32" s="57"/>
      <c r="B32" s="57"/>
      <c r="C32" s="54"/>
      <c r="D32" s="54"/>
    </row>
    <row r="33" spans="1:4" x14ac:dyDescent="0.3">
      <c r="A33" s="57"/>
      <c r="B33" s="57"/>
      <c r="C33" s="54"/>
      <c r="D33" s="5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23448-7C65-49F9-A671-F751268B7967}">
  <sheetPr>
    <tabColor theme="8" tint="-0.249977111117893"/>
  </sheetPr>
  <dimension ref="A2:E23"/>
  <sheetViews>
    <sheetView workbookViewId="0"/>
  </sheetViews>
  <sheetFormatPr defaultColWidth="9.21875" defaultRowHeight="14.4" x14ac:dyDescent="0.3"/>
  <cols>
    <col min="1" max="1" width="12.5546875" style="52" customWidth="1"/>
    <col min="2" max="2" width="10.44140625" style="52" customWidth="1"/>
    <col min="3" max="5" width="10.44140625" style="58" customWidth="1"/>
    <col min="6" max="7" width="10.44140625" customWidth="1"/>
  </cols>
  <sheetData>
    <row r="2" spans="1:5" x14ac:dyDescent="0.3">
      <c r="A2" s="51">
        <v>46022</v>
      </c>
      <c r="B2" s="52" t="s">
        <v>111</v>
      </c>
      <c r="C2" s="58">
        <v>1930</v>
      </c>
      <c r="D2" s="58">
        <v>6908</v>
      </c>
      <c r="E2" s="58">
        <v>19</v>
      </c>
    </row>
    <row r="3" spans="1:5" x14ac:dyDescent="0.3">
      <c r="A3" s="51">
        <v>46022</v>
      </c>
      <c r="B3" s="52" t="s">
        <v>112</v>
      </c>
      <c r="C3" s="58">
        <v>2049</v>
      </c>
      <c r="D3" s="58">
        <v>3991</v>
      </c>
      <c r="E3" s="58">
        <v>34</v>
      </c>
    </row>
    <row r="4" spans="1:5" x14ac:dyDescent="0.3">
      <c r="A4" s="51">
        <v>46022</v>
      </c>
      <c r="B4" s="52" t="s">
        <v>113</v>
      </c>
      <c r="C4" s="58">
        <v>239</v>
      </c>
      <c r="D4" s="58">
        <v>789</v>
      </c>
      <c r="E4" s="58">
        <v>1</v>
      </c>
    </row>
    <row r="5" spans="1:5" x14ac:dyDescent="0.3">
      <c r="A5" s="51">
        <v>46022</v>
      </c>
      <c r="B5" s="52" t="s">
        <v>114</v>
      </c>
      <c r="C5" s="58">
        <v>2990</v>
      </c>
      <c r="D5" s="58">
        <v>5232</v>
      </c>
      <c r="E5" s="58">
        <v>15</v>
      </c>
    </row>
    <row r="6" spans="1:5" x14ac:dyDescent="0.3">
      <c r="A6" s="51">
        <v>46022</v>
      </c>
      <c r="B6" s="52" t="s">
        <v>115</v>
      </c>
      <c r="C6" s="58">
        <v>296</v>
      </c>
      <c r="D6" s="58">
        <v>645</v>
      </c>
      <c r="E6" s="58">
        <v>1</v>
      </c>
    </row>
    <row r="7" spans="1:5" x14ac:dyDescent="0.3">
      <c r="A7" s="51">
        <v>46022</v>
      </c>
      <c r="B7" s="52" t="s">
        <v>116</v>
      </c>
      <c r="C7" s="58">
        <v>3306</v>
      </c>
      <c r="D7" s="58">
        <v>119356</v>
      </c>
      <c r="E7" s="58">
        <v>158</v>
      </c>
    </row>
    <row r="8" spans="1:5" x14ac:dyDescent="0.3">
      <c r="A8" s="51">
        <v>46022</v>
      </c>
      <c r="B8" s="52" t="s">
        <v>117</v>
      </c>
      <c r="C8" s="58">
        <v>1569</v>
      </c>
      <c r="D8" s="58">
        <v>22406</v>
      </c>
      <c r="E8" s="58">
        <v>31</v>
      </c>
    </row>
    <row r="9" spans="1:5" x14ac:dyDescent="0.3">
      <c r="A9" s="51">
        <v>46022</v>
      </c>
      <c r="B9" s="52" t="s">
        <v>118</v>
      </c>
      <c r="C9" s="58">
        <v>8882</v>
      </c>
      <c r="D9" s="58">
        <v>150304</v>
      </c>
      <c r="E9" s="58">
        <v>121</v>
      </c>
    </row>
    <row r="10" spans="1:5" x14ac:dyDescent="0.3">
      <c r="A10" s="51">
        <v>46022</v>
      </c>
      <c r="B10" s="52" t="s">
        <v>119</v>
      </c>
      <c r="C10" s="58">
        <v>804</v>
      </c>
      <c r="D10" s="58">
        <v>12628</v>
      </c>
      <c r="E10" s="58">
        <v>19</v>
      </c>
    </row>
    <row r="11" spans="1:5" x14ac:dyDescent="0.3">
      <c r="A11" s="51">
        <v>46022</v>
      </c>
      <c r="B11" s="52" t="s">
        <v>120</v>
      </c>
      <c r="C11" s="58">
        <v>525</v>
      </c>
      <c r="D11" s="58">
        <v>24981</v>
      </c>
      <c r="E11" s="58">
        <v>16</v>
      </c>
    </row>
    <row r="12" spans="1:5" x14ac:dyDescent="0.3">
      <c r="A12" s="51">
        <v>46022</v>
      </c>
      <c r="B12" s="52" t="s">
        <v>121</v>
      </c>
      <c r="C12" s="58">
        <v>37313</v>
      </c>
      <c r="D12" s="58">
        <v>377655</v>
      </c>
      <c r="E12" s="58">
        <v>2383</v>
      </c>
    </row>
    <row r="13" spans="1:5" x14ac:dyDescent="0.3">
      <c r="A13" s="51">
        <v>46203</v>
      </c>
      <c r="B13" s="52" t="s">
        <v>111</v>
      </c>
      <c r="C13" s="58">
        <v>1975</v>
      </c>
      <c r="D13" s="58">
        <v>7549</v>
      </c>
      <c r="E13" s="58">
        <v>47</v>
      </c>
    </row>
    <row r="14" spans="1:5" x14ac:dyDescent="0.3">
      <c r="A14" s="51">
        <v>46203</v>
      </c>
      <c r="B14" s="52" t="s">
        <v>112</v>
      </c>
      <c r="C14" s="58">
        <v>1730</v>
      </c>
      <c r="D14" s="58">
        <v>4292</v>
      </c>
      <c r="E14" s="58">
        <v>15</v>
      </c>
    </row>
    <row r="15" spans="1:5" x14ac:dyDescent="0.3">
      <c r="A15" s="51">
        <v>46203</v>
      </c>
      <c r="B15" s="52" t="s">
        <v>113</v>
      </c>
      <c r="C15" s="58">
        <v>355</v>
      </c>
      <c r="D15" s="58">
        <v>797</v>
      </c>
      <c r="E15" s="58">
        <v>0</v>
      </c>
    </row>
    <row r="16" spans="1:5" x14ac:dyDescent="0.3">
      <c r="A16" s="51">
        <v>46203</v>
      </c>
      <c r="B16" s="52" t="s">
        <v>114</v>
      </c>
      <c r="C16" s="58">
        <v>2616</v>
      </c>
      <c r="D16" s="58">
        <v>5179</v>
      </c>
      <c r="E16" s="58">
        <v>20</v>
      </c>
    </row>
    <row r="17" spans="1:5" x14ac:dyDescent="0.3">
      <c r="A17" s="51">
        <v>46203</v>
      </c>
      <c r="B17" s="52" t="s">
        <v>115</v>
      </c>
      <c r="C17" s="58">
        <v>294</v>
      </c>
      <c r="D17" s="58">
        <v>667</v>
      </c>
      <c r="E17" s="58">
        <v>0</v>
      </c>
    </row>
    <row r="18" spans="1:5" x14ac:dyDescent="0.3">
      <c r="A18" s="51">
        <v>46203</v>
      </c>
      <c r="B18" s="52" t="s">
        <v>116</v>
      </c>
      <c r="C18" s="58">
        <v>4255</v>
      </c>
      <c r="D18" s="58">
        <v>138824</v>
      </c>
      <c r="E18" s="58">
        <v>218</v>
      </c>
    </row>
    <row r="19" spans="1:5" x14ac:dyDescent="0.3">
      <c r="A19" s="51">
        <v>46203</v>
      </c>
      <c r="B19" s="52" t="s">
        <v>117</v>
      </c>
      <c r="C19" s="58">
        <v>1802</v>
      </c>
      <c r="D19" s="58">
        <v>22220</v>
      </c>
      <c r="E19" s="58">
        <v>41</v>
      </c>
    </row>
    <row r="20" spans="1:5" x14ac:dyDescent="0.3">
      <c r="A20" s="51">
        <v>46203</v>
      </c>
      <c r="B20" s="52" t="s">
        <v>118</v>
      </c>
      <c r="C20" s="58">
        <v>9953</v>
      </c>
      <c r="D20" s="58">
        <v>170922</v>
      </c>
      <c r="E20" s="58">
        <v>195</v>
      </c>
    </row>
    <row r="21" spans="1:5" x14ac:dyDescent="0.3">
      <c r="A21" s="51">
        <v>46203</v>
      </c>
      <c r="B21" s="52" t="s">
        <v>119</v>
      </c>
      <c r="C21" s="58">
        <v>913</v>
      </c>
      <c r="D21" s="58">
        <v>13791</v>
      </c>
      <c r="E21" s="58">
        <v>32</v>
      </c>
    </row>
    <row r="22" spans="1:5" x14ac:dyDescent="0.3">
      <c r="A22" s="51">
        <v>46203</v>
      </c>
      <c r="B22" s="52" t="s">
        <v>120</v>
      </c>
      <c r="C22" s="58">
        <v>325</v>
      </c>
      <c r="D22" s="58">
        <v>25029</v>
      </c>
      <c r="E22" s="58">
        <v>38</v>
      </c>
    </row>
    <row r="23" spans="1:5" x14ac:dyDescent="0.3">
      <c r="A23" s="51">
        <v>46203</v>
      </c>
      <c r="B23" s="52" t="s">
        <v>121</v>
      </c>
      <c r="C23" s="58">
        <v>37946</v>
      </c>
      <c r="D23" s="58">
        <v>393376</v>
      </c>
      <c r="E23" s="58">
        <v>3083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Info</vt:lpstr>
      <vt:lpstr>Tabele</vt:lpstr>
      <vt:lpstr>Tab 1</vt:lpstr>
      <vt:lpstr>Tab 2</vt:lpstr>
      <vt:lpstr>Tab 3</vt:lpstr>
      <vt:lpstr>Tab 4</vt:lpstr>
      <vt:lpstr>Tab 5</vt:lpstr>
      <vt:lpstr>T1_data</vt:lpstr>
      <vt:lpstr>T2_data</vt:lpstr>
      <vt:lpstr>T3_data</vt:lpstr>
      <vt:lpstr>T4_data</vt:lpstr>
      <vt:lpstr>T5_data</vt:lpstr>
      <vt:lpstr>'Tab 1'!Print_Area</vt:lpstr>
      <vt:lpstr>'Tab 2'!Print_Area</vt:lpstr>
      <vt:lpstr>'Tab 3'!Print_Area</vt:lpstr>
      <vt:lpstr>'Tab 4'!Print_Area</vt:lpstr>
      <vt:lpstr>'Tab 5'!Print_Area</vt:lpstr>
    </vt:vector>
  </TitlesOfParts>
  <Company>ABRS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Vasilić</dc:creator>
  <cp:lastModifiedBy>Aleksandra Vasilić</cp:lastModifiedBy>
  <cp:lastPrinted>2019-06-27T13:29:53Z</cp:lastPrinted>
  <dcterms:created xsi:type="dcterms:W3CDTF">2018-04-24T21:27:12Z</dcterms:created>
  <dcterms:modified xsi:type="dcterms:W3CDTF">2026-08-19T07:23:18Z</dcterms:modified>
</cp:coreProperties>
</file>